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план" sheetId="1" r:id="rId1"/>
    <sheet name="закупки" sheetId="2" r:id="rId2"/>
    <sheet name="расчет1" sheetId="3" r:id="rId3"/>
    <sheet name="расчет2" sheetId="4" r:id="rId4"/>
    <sheet name="расчет3" sheetId="5" r:id="rId5"/>
    <sheet name="расчет4" sheetId="6" r:id="rId6"/>
    <sheet name="расчет5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<sst xmlns="http://schemas.openxmlformats.org/spreadsheetml/2006/main" count="964" uniqueCount="539">
  <si>
    <t>Наименование показателя</t>
  </si>
  <si>
    <t>Код строки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</si>
  <si>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</si>
  <si>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</si>
  <si>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</si>
  <si>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</si>
  <si>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</si>
  <si>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</si>
  <si>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</si>
  <si>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</si>
  <si>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</si>
  <si>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</si>
  <si>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</si>
  <si>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</si>
  <si>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</si>
  <si>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(расшифровка подписи)</t>
  </si>
  <si>
    <t>Дата</t>
  </si>
  <si>
    <t>по Сводному реестру</t>
  </si>
  <si>
    <t>глава по БК</t>
  </si>
  <si>
    <t>ИНН</t>
  </si>
  <si>
    <t>КПП</t>
  </si>
  <si>
    <t>по ОКЕИ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</si>
  <si>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</si>
  <si>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</si>
  <si>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</si>
  <si>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</si>
  <si>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</si>
  <si>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</si>
  <si>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</si>
  <si>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</si>
  <si>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</si>
  <si>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</si>
  <si>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</si>
  <si>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</si>
  <si>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</si>
  <si>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</si>
  <si>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</si>
  <si>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</si>
  <si>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</si>
  <si>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</si>
  <si>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</si>
  <si>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</si>
  <si>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</si>
  <si>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</si>
  <si>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1500</t>
  </si>
  <si>
    <t>180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</si>
  <si>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</si>
  <si>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</si>
  <si>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</si>
  <si>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</si>
  <si>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</si>
  <si>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</si>
  <si>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</si>
  <si>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</si>
  <si>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</si>
  <si>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</si>
  <si>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</si>
  <si>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</si>
  <si>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</si>
  <si>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</si>
  <si>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</si>
  <si>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</si>
  <si>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</si>
  <si>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</si>
  <si>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</si>
  <si>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</si>
  <si>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</si>
  <si>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</si>
  <si>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</si>
  <si>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</si>
  <si>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</si>
  <si>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</si>
  <si>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</si>
  <si>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</si>
  <si>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</si>
  <si>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</si>
  <si>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</si>
  <si>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</si>
  <si>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</si>
  <si>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</si>
  <si>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</si>
  <si>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</si>
  <si>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</si>
  <si>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</si>
  <si>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</si>
  <si>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</si>
  <si>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</si>
  <si>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</si>
  <si>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</si>
  <si>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</si>
  <si>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</si>
  <si>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</si>
  <si>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</si>
  <si>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</si>
  <si>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</si>
  <si>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</si>
  <si>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</si>
  <si>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</si>
  <si>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</si>
  <si>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</si>
  <si>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</si>
  <si>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</si>
  <si>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</si>
  <si>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</si>
  <si>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</si>
  <si>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</si>
  <si>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</si>
  <si>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</si>
  <si>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</si>
  <si>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</si>
  <si>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</si>
  <si>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</si>
  <si>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</si>
  <si>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</si>
  <si>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</si>
  <si>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</si>
  <si>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</si>
  <si>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</si>
  <si>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</si>
  <si>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</si>
  <si>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</si>
  <si>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</si>
  <si>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</si>
  <si>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</si>
  <si>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</si>
  <si>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</si>
  <si>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</si>
  <si>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</si>
  <si>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</si>
  <si>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</si>
  <si>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</si>
  <si>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</si>
  <si>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</si>
  <si>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</si>
  <si>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</si>
  <si>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</si>
  <si>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</si>
  <si>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</si>
  <si>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</si>
  <si>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</si>
  <si>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</si>
  <si>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</si>
  <si>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</si>
  <si>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</si>
  <si>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</si>
  <si>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</si>
  <si>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</si>
  <si>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</si>
  <si>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</si>
  <si>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</si>
  <si>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</si>
  <si>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</si>
  <si>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услуги связи</t>
  </si>
  <si>
    <t>коммунальные услуги</t>
  </si>
  <si>
    <t>прочие работы, услуги</t>
  </si>
  <si>
    <t xml:space="preserve">из них:
пособия, компенсации и иные социальные выплаты гражданам, кроме публичных нормативных обязательств </t>
  </si>
  <si>
    <t>увеличение стоимости основных средств</t>
  </si>
  <si>
    <t>увеличение стоимости продуктов питания</t>
  </si>
  <si>
    <t xml:space="preserve">в том числе:
оплата труда </t>
  </si>
  <si>
    <t xml:space="preserve">прочие выплаты персоналу, в том числе компенсационного характера 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</si>
  <si>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</si>
  <si>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</si>
  <si>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</si>
  <si>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прочие поступления, всего</t>
  </si>
  <si>
    <t>в том числе: на выплаты персоналу, всего</t>
  </si>
  <si>
    <t>в том числе: на оплату труда стажеров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</si>
  <si>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</si>
  <si>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</si>
  <si>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</si>
  <si>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Выплаты, уменьшающие доход, всего </t>
  </si>
  <si>
    <t xml:space="preserve">Прочие выплаты, всего </t>
  </si>
  <si>
    <t xml:space="preserve">пл Сводному реестру </t>
  </si>
  <si>
    <t>Орган осуществляющий</t>
  </si>
  <si>
    <t>Единица измерения, руб.</t>
  </si>
  <si>
    <t>Раздел I. Поступления и выплаты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</si>
  <si>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</si>
  <si>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</si>
  <si>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</si>
  <si>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</si>
  <si>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</si>
  <si>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</si>
  <si>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</si>
  <si>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</si>
  <si>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</si>
  <si>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</si>
  <si>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</si>
  <si>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</si>
  <si>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</si>
  <si>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</si>
  <si>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</si>
  <si>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</si>
  <si>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</si>
  <si>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</si>
  <si>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</si>
  <si>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</si>
  <si>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</si>
  <si>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</si>
  <si>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</si>
  <si>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</si>
  <si>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</si>
  <si>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</si>
  <si>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</si>
  <si>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</si>
  <si>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</si>
  <si>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</si>
  <si>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</si>
  <si>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</si>
  <si>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</si>
  <si>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</si>
  <si>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</si>
  <si>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</si>
  <si>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</si>
  <si>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</si>
  <si>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</si>
  <si>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</si>
  <si>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</si>
  <si>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</si>
  <si>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</si>
  <si>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</si>
  <si>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</si>
  <si>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</si>
  <si>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</si>
  <si>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</si>
  <si>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</si>
  <si>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</si>
  <si>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</si>
  <si>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</si>
  <si>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</si>
  <si>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</si>
  <si>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</si>
  <si>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 xml:space="preserve">Код по бюджетной классификации Российской Федерации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</si>
  <si>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</si>
  <si>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</si>
  <si>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</si>
  <si>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</si>
  <si>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</si>
  <si>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</si>
  <si>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</si>
  <si>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</si>
  <si>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Раздел 2. Сведения по выплатам на закупки товаров, работ, услуг</t>
  </si>
  <si>
    <t>Руководитель учреждения</t>
  </si>
  <si>
    <t>Исполнитель</t>
  </si>
  <si>
    <t>СОГЛАСОВАНО</t>
  </si>
  <si>
    <t xml:space="preserve">                          </t>
  </si>
  <si>
    <t xml:space="preserve">       (должность)                                                   (подпись)         (расшифровка подписи)   </t>
  </si>
  <si>
    <t>прочие доходы</t>
  </si>
  <si>
    <t xml:space="preserve">                                                                                                   (должность)                    (подпись)                     (расшифровка подписи)   </t>
  </si>
  <si>
    <t xml:space="preserve">                                                                        (должность)          (фамилия, инициалы)         (телефон)</t>
  </si>
  <si>
    <t>4.001</t>
  </si>
  <si>
    <t>5.0229</t>
  </si>
  <si>
    <t>Аналитический код КОСГУ</t>
  </si>
  <si>
    <t>5.0230</t>
  </si>
  <si>
    <t>5.0211</t>
  </si>
  <si>
    <t>4.000</t>
  </si>
  <si>
    <t>2.01130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</si>
  <si>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</si>
  <si>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страховка</t>
  </si>
  <si>
    <t>5.0202</t>
  </si>
  <si>
    <t>5.0216</t>
  </si>
  <si>
    <t>УТВЕРЖДАЮ</t>
  </si>
  <si>
    <t>(наименование должности уполномоченного лица)</t>
  </si>
  <si>
    <t>(наименование органа- учредителя (учреждения)</t>
  </si>
  <si>
    <t>81200000000000000130</t>
  </si>
  <si>
    <t>81207020120104310111</t>
  </si>
  <si>
    <t>81207020120104310112</t>
  </si>
  <si>
    <t>81207020120161200112</t>
  </si>
  <si>
    <t>81207020120104310119</t>
  </si>
  <si>
    <t>81210040110304240321</t>
  </si>
  <si>
    <t>81207020120104220851</t>
  </si>
  <si>
    <t>81207020120161200852</t>
  </si>
  <si>
    <t>81207020120161200853</t>
  </si>
  <si>
    <t>81207020120161200244</t>
  </si>
  <si>
    <t>81207020120104310244</t>
  </si>
  <si>
    <t>81207020120661200244</t>
  </si>
  <si>
    <t>8120702012Е250970244</t>
  </si>
  <si>
    <t>5.0221</t>
  </si>
  <si>
    <t>81207020120161200831</t>
  </si>
  <si>
    <t>81207050120101820244</t>
  </si>
  <si>
    <t>5.0224</t>
  </si>
  <si>
    <t>81207070140205230244</t>
  </si>
  <si>
    <t>5.0203</t>
  </si>
  <si>
    <t>81207070140261400244</t>
  </si>
  <si>
    <t>5.Е200</t>
  </si>
  <si>
    <t>81207020120104220244</t>
  </si>
  <si>
    <t>5.0209</t>
  </si>
  <si>
    <t>5.COVID</t>
  </si>
  <si>
    <t>81207020120153030111</t>
  </si>
  <si>
    <t>5.0234</t>
  </si>
  <si>
    <t>81207020120153030119</t>
  </si>
  <si>
    <t>5.0235</t>
  </si>
  <si>
    <t>812070201201053040244</t>
  </si>
  <si>
    <t>812070201206L3040244</t>
  </si>
  <si>
    <t>81200000000000000150</t>
  </si>
  <si>
    <t>1410</t>
  </si>
  <si>
    <t>целевые субсидии</t>
  </si>
  <si>
    <t>5.0220</t>
  </si>
  <si>
    <t>5.0231</t>
  </si>
  <si>
    <t>81207090120109090111</t>
  </si>
  <si>
    <t>81207090120109090119</t>
  </si>
  <si>
    <t>81207020120604220244</t>
  </si>
  <si>
    <t>81207090120100120111</t>
  </si>
  <si>
    <t>81207090120100120119</t>
  </si>
  <si>
    <t>Код по бюджетной классификации РФ</t>
  </si>
  <si>
    <t>4.1</t>
  </si>
  <si>
    <t>1.3.1</t>
  </si>
  <si>
    <t>26310</t>
  </si>
  <si>
    <t>26310.1</t>
  </si>
  <si>
    <t>1.3.2</t>
  </si>
  <si>
    <t>26320</t>
  </si>
  <si>
    <t>26421.1</t>
  </si>
  <si>
    <t>26430.1</t>
  </si>
  <si>
    <t>26451.1</t>
  </si>
  <si>
    <t>2022</t>
  </si>
  <si>
    <t>81207020120161200247</t>
  </si>
  <si>
    <t>на 2023 г.</t>
  </si>
  <si>
    <t>закупка энергетических ресурсов</t>
  </si>
  <si>
    <t>247</t>
  </si>
  <si>
    <t>Директор МБОУ "Юдчинская НОШ"</t>
  </si>
  <si>
    <t>Е.Ю.Демина</t>
  </si>
  <si>
    <r>
      <t xml:space="preserve">Учреждение: </t>
    </r>
    <r>
      <rPr>
        <b/>
        <sz val="11"/>
        <rFont val="Times New Roman"/>
        <family val="1"/>
      </rPr>
      <t>Муниципальное бюджетное общеобразовательное учреждение "Юдчинская начальная общеобразовательная школа"</t>
    </r>
  </si>
  <si>
    <t>8121004012Р104343244</t>
  </si>
  <si>
    <t>2023</t>
  </si>
  <si>
    <t>81210040120661200244</t>
  </si>
  <si>
    <t>81210040120606960244</t>
  </si>
  <si>
    <t>работы, услуги по содержанию имущества</t>
  </si>
  <si>
    <t>81207020120704220244</t>
  </si>
  <si>
    <t>5.0205</t>
  </si>
  <si>
    <t>Расчеты (обоснования) плановых показателей выплат муниципального бюджетного общеобразовательного учреждения "Юдчинская начальная общеобразовательная школа"</t>
  </si>
  <si>
    <t>1. Расчеты (обоснования) выплат персоналу (строка 210)</t>
  </si>
  <si>
    <r>
      <t xml:space="preserve">Код видов расходов:  </t>
    </r>
    <r>
      <rPr>
        <sz val="11"/>
        <rFont val="Times New Roman"/>
        <family val="1"/>
      </rPr>
      <t>111,119</t>
    </r>
  </si>
  <si>
    <r>
      <t xml:space="preserve">Источник финансового обеспечения : </t>
    </r>
    <r>
      <rPr>
        <sz val="11"/>
        <rFont val="Times New Roman"/>
        <family val="1"/>
      </rPr>
      <t>Субсидия на выполнение муниципального задания, иные цели (4.001,5.0234)</t>
    </r>
  </si>
  <si>
    <t>1.1. Расчеты (обоснования) расходов на оплату труда</t>
  </si>
  <si>
    <t>№  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</si>
  <si>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</si>
  <si>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</si>
  <si>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</si>
  <si>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</si>
  <si>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коэффициент, %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</si>
  <si>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</si>
  <si>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</si>
  <si>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</si>
  <si>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</si>
  <si>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</si>
  <si>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</si>
  <si>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>всего по АУП</t>
  </si>
  <si>
    <t>Педагогический персонал</t>
  </si>
  <si>
    <t>всего по педперсоналу</t>
  </si>
  <si>
    <t>Учебно-вспомогательный персонал</t>
  </si>
  <si>
    <t>всего по УВП</t>
  </si>
  <si>
    <t>Обслуживающий персонал</t>
  </si>
  <si>
    <t>всего по ОП</t>
  </si>
  <si>
    <t>ИТОГО:</t>
  </si>
  <si>
    <t>1.1.1. Расчеты (обоснования) расходов на оплату труда</t>
  </si>
  <si>
    <t>всего по пед.персоналу</t>
  </si>
  <si>
    <t>1.2. Расчеты (обоснования) выплат персоналу при направлении в служебные командировки</t>
  </si>
  <si>
    <t>№ п/п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</si>
  <si>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</si>
  <si>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</si>
  <si>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</si>
  <si>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</si>
  <si>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
гр. 5)</t>
  </si>
  <si>
    <t xml:space="preserve">Итого: </t>
  </si>
  <si>
    <t>1.3. Расчеты (обоснования) выплат персоналу по уходу за ребенком</t>
  </si>
  <si>
    <t>По уходу за ребенком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</si>
  <si>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</si>
  <si>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</si>
  <si>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</si>
  <si>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1.</t>
  </si>
  <si>
    <t>Страховые взносы в Пенсионный фонд Российской Федерации, всего</t>
  </si>
  <si>
    <t>1.1.</t>
  </si>
  <si>
    <t>в том числе:по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</si>
  <si>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</si>
  <si>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</si>
  <si>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</si>
  <si>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</si>
  <si>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</si>
  <si>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</si>
  <si>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</si>
  <si>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</si>
  <si>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</si>
  <si>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</si>
  <si>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</si>
  <si>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</si>
  <si>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</si>
  <si>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</si>
  <si>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</si>
  <si>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</si>
  <si>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</si>
  <si>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Итого:</t>
  </si>
  <si>
    <t>1.4.1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</si>
  <si>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Расчеты (обоснования) расходов на социальные и иные выплаты населению</t>
  </si>
  <si>
    <t>Код видов расходов: 112,321</t>
  </si>
  <si>
    <r>
      <t>Источник финансового обеспечения:</t>
    </r>
    <r>
      <rPr>
        <sz val="10.5"/>
        <rFont val="Times New Roman"/>
        <family val="1"/>
      </rPr>
      <t xml:space="preserve"> субсидии на иные цели  (5.0229,5.0230,5.0211)</t>
    </r>
  </si>
  <si>
    <t>Размер одной выплаты, руб.</t>
  </si>
  <si>
    <t>Количество 
выплат в год</t>
  </si>
  <si>
    <t>Общая сумма выплат, руб. 
(гр. 3 x гр. 4)</t>
  </si>
  <si>
    <t>Возмещение расходов по оплате коммунальных услуг пед.работникам</t>
  </si>
  <si>
    <t xml:space="preserve">Возмещение расходов по оплате коммунальных услуг пенсионерам, проживающим в сельских населенных пунктах </t>
  </si>
  <si>
    <t>Компенсация части родительской платы за содержание ребенка в муниципальных образовательных учреждениях</t>
  </si>
  <si>
    <t>Компенсация род.платы - 1300 руб.*на 1 ребенка*7 дней (фактическое посещение)/ 21 дн.количество рабочих дней *20%,50%,70%/100</t>
  </si>
  <si>
    <t>3. Расчет (обоснование) расходов на уплату налогов, сборов и иных платежей</t>
  </si>
  <si>
    <t>Код видов расходов: 831,852,853</t>
  </si>
  <si>
    <r>
      <t xml:space="preserve">Источник финансового обеспечения: </t>
    </r>
    <r>
      <rPr>
        <sz val="10.5"/>
        <rFont val="Times New Roman"/>
        <family val="1"/>
      </rPr>
      <t>субсидия на выполнение муниципального задания (4.000)</t>
    </r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</si>
  <si>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</si>
  <si>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</si>
  <si>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</si>
  <si>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Госпошлина</t>
  </si>
  <si>
    <t>Исполнительный лист</t>
  </si>
  <si>
    <t>Плата за размещение отходов производства и потребления</t>
  </si>
  <si>
    <t>4. Расчет (обоснование) расходов на безвозмездные перечисления организациям</t>
  </si>
  <si>
    <t>Код видов расходов</t>
  </si>
  <si>
    <t xml:space="preserve">Источник финансового обеспечения 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</si>
  <si>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</si>
  <si>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
(кроме расходов на закупку товаров, работ, услуг)</t>
  </si>
  <si>
    <t>Код видов расходов: 244</t>
  </si>
  <si>
    <r>
      <t xml:space="preserve">Источник финансового обеспечения: </t>
    </r>
    <r>
      <rPr>
        <sz val="10.5"/>
        <rFont val="Times New Roman"/>
        <family val="1"/>
      </rPr>
      <t xml:space="preserve">субсидия на выполнение муниципального задания, на иные цели, приносящая доход деятельность  (родительская плата) (4.000, 5.0202, 5.0216, 5.0235, 2.01130) </t>
    </r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</si>
  <si>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</si>
  <si>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</si>
  <si>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</si>
  <si>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</si>
  <si>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</si>
  <si>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</t>
  </si>
  <si>
    <t>6.2.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</si>
  <si>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</si>
  <si>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</si>
  <si>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</si>
  <si>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Электроэнергия</t>
  </si>
  <si>
    <t>Теплоснабжение</t>
  </si>
  <si>
    <t>Водоснабжение</t>
  </si>
  <si>
    <t xml:space="preserve">Вывоз ТКО </t>
  </si>
  <si>
    <t>6.3.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</si>
  <si>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</si>
  <si>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</si>
  <si>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</si>
  <si>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Услуги ЕДДС</t>
  </si>
  <si>
    <t>Услуги АПС</t>
  </si>
  <si>
    <t>Дератизация, дезинсекция, аккарицидная обработка</t>
  </si>
  <si>
    <t>Поверка манометров,датчика</t>
  </si>
  <si>
    <t>Т/о газопотребляющих установок</t>
  </si>
  <si>
    <t>6.4. Расчет (обоснование) расходов на оплату прочих работ, услуг</t>
  </si>
  <si>
    <t>Количество договоров</t>
  </si>
  <si>
    <t>Стоимость 
услуги, руб.</t>
  </si>
  <si>
    <t>Охрана объектов</t>
  </si>
  <si>
    <t>Услуги СЭС</t>
  </si>
  <si>
    <t>Учеба по ТБ</t>
  </si>
  <si>
    <t>Видеонаблюдение</t>
  </si>
  <si>
    <t>Организация круглосуточной специализированной охраны (5.0205)</t>
  </si>
  <si>
    <t>6.5. Расчет (обоснование) расходов на приобретение основных средств, материальных запасов</t>
  </si>
  <si>
    <t>Наименование раходов</t>
  </si>
  <si>
    <t>Количество</t>
  </si>
  <si>
    <t>Средняя стоимость, руб.</t>
  </si>
  <si>
    <t>Сумма, руб. 
(гр. 2 x гр. 3)</t>
  </si>
  <si>
    <t xml:space="preserve">Материальные запасы </t>
  </si>
  <si>
    <t>Учебный процесс (оргтехника из расчета 500 руб. на 1  ребенка)</t>
  </si>
  <si>
    <t>ВСЕГО:</t>
  </si>
  <si>
    <t>Субсидия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</si>
  <si>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Наименование муниципальной услуги</t>
  </si>
  <si>
    <t>Нормативные затраты, непосредственно связанные с оказанием муниципальной услуги, руб</t>
  </si>
  <si>
    <t>Нормативные затраты на общехозяйственные нужды, руб</t>
  </si>
  <si>
    <t>Итого нормативные затраты на оказание муниипальной услуги,руб</t>
  </si>
  <si>
    <t>Объём муниципальной услуги, чел</t>
  </si>
  <si>
    <t>Затраты на содержание имущества, руб</t>
  </si>
  <si>
    <t>Сумма финансового обеспечения выполнения муниц.задания, руб</t>
  </si>
  <si>
    <t xml:space="preserve">Реализация основных общеобразовательных программ дошкольного образования </t>
  </si>
  <si>
    <t>14</t>
  </si>
  <si>
    <t>Присмотр и уход</t>
  </si>
  <si>
    <t>Реализация основных общеобразовательных программ  общего образования</t>
  </si>
  <si>
    <t>Поступления на финансовое обеспечение выполнения государственного (муниципального) задания от оказания услуг (выполнения работ) на платной основе и от иной приносящей доход деятельности</t>
  </si>
  <si>
    <t>Родительская плата, руб</t>
  </si>
  <si>
    <t>Количество детей, чел</t>
  </si>
  <si>
    <t>Среднее количество месяцев посещения</t>
  </si>
  <si>
    <t>Сумма, руб</t>
  </si>
  <si>
    <t>Продукты питания (школа)</t>
  </si>
  <si>
    <t>Целевые субсидии</t>
  </si>
  <si>
    <t>Наименование статьи расходов</t>
  </si>
  <si>
    <t>Ежемесячные компенсационные выплаты по оплате коммунальных услуг учителям (5.0229)</t>
  </si>
  <si>
    <t xml:space="preserve">Субсидии в целях организации мероприятий (в том числе разовых), проводимых в рамках государственных программ Российской Федерации, Удмуртской Республики (национальных проектов РФ, УР), других мероприятий, не включаемых в муниципальное задание (5.0205) </t>
  </si>
  <si>
    <t>Компенсация части платы, взимаемой с родителей (законных представителей) за присмотр и уход за детьми в образовательных организациях реализующих образовательную программу дошкольного образования (5.0211)</t>
  </si>
  <si>
    <t>Субсидии в целях модернизации (укрепления) материально-технической базы, в том числе расходы по текущему ремонту, приобретению основных средств и расходных материалов (5.0220)</t>
  </si>
  <si>
    <t>Питание учащихся 1-4-х  классов и детей из малообеспеченных семей (5.0202)</t>
  </si>
  <si>
    <t>Реализация мероприятий по организации и обеспечению отдыха детей в каникулярное время (5.0203)</t>
  </si>
  <si>
    <t>На проведение дополнительных санитарно-эпидемиологических мероприятий при организации отдыха в условиях сохранения рисков распространения COVID (5.COVID)</t>
  </si>
  <si>
    <t>Ежемесячное денежное вознаграждение за классное руководство (5.0234)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</si>
  <si>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организаиях (5.0235)</t>
  </si>
  <si>
    <t>Дополнительное профессиональное обучение педагогов (5.0224)</t>
  </si>
  <si>
    <t>Подготовка к  новому 2021-2020 учебному году и  к отопительному периоду (5.0209)</t>
  </si>
  <si>
    <r>
      <t xml:space="preserve">(уполномоченное лицо учреждения)       </t>
    </r>
    <r>
      <rPr>
        <u val="single"/>
        <sz val="10"/>
        <rFont val="Times New Roman"/>
        <family val="1"/>
      </rPr>
      <t xml:space="preserve">         И.о.директора                                                                        О.П.Капырина       </t>
    </r>
  </si>
  <si>
    <t>81207020120104220112</t>
  </si>
  <si>
    <t>81207020120104220321</t>
  </si>
  <si>
    <t>4.004</t>
  </si>
  <si>
    <t>на 2024 г.</t>
  </si>
  <si>
    <r>
      <t xml:space="preserve">функции и полномочия учредителя: </t>
    </r>
    <r>
      <rPr>
        <b/>
        <sz val="11"/>
        <rFont val="Times New Roman"/>
        <family val="1"/>
      </rPr>
      <t>Администрация муниципального образования "Муниципальный округ Ярский район Удмуртской Республики"</t>
    </r>
  </si>
  <si>
    <t>2024</t>
  </si>
  <si>
    <t>81207020120704960244</t>
  </si>
  <si>
    <t>Кредиторка за 2021 г. (связь - 309,78)</t>
  </si>
  <si>
    <t>Вывоз ЖБО</t>
  </si>
  <si>
    <t>Теплоснабжение 2 половина отопительного периода</t>
  </si>
  <si>
    <t>Кредиторка за 2021 г. (газпром - 68068,26, э/энергия- 16472,32)</t>
  </si>
  <si>
    <t xml:space="preserve">Кредиторка за 2021 г. (ТКО - 4422,24, вода-1189,86) </t>
  </si>
  <si>
    <t>Поверка дымохода в котельной</t>
  </si>
  <si>
    <t>Опрессовка системы отопления, подготовка к отопительному сезону</t>
  </si>
  <si>
    <t>Кредиторка за 2021 г. (заправка картриджей -1050,00)</t>
  </si>
  <si>
    <t>Кредиторка за 2021 г. (то газналадка -32800,00)</t>
  </si>
  <si>
    <t>Кредиторка за 2021 год (доп. профессиональное образование педагогов)</t>
  </si>
  <si>
    <t>Кредиторка за 2021 г. (учеба - 6000,00)</t>
  </si>
  <si>
    <t>Кредиторка за 2021 г. (ИП Капырин - 700,00)</t>
  </si>
  <si>
    <t>Кредиторка за 2021 г. (охрана - 1168,00)</t>
  </si>
  <si>
    <t>Кредиторка за 2021 г. (ООО Хеппи дент - 1700,00)</t>
  </si>
  <si>
    <t>Кредиторка за 2021 г. (сэс - 5020,00)</t>
  </si>
  <si>
    <t>Кредиторка за 2021 г. (медосмотр - 25500,00)</t>
  </si>
  <si>
    <t>Кредиторка за 2021 г. (видеонаблюдение - 4320,00)</t>
  </si>
  <si>
    <t>Питание за счет родительской платы 2.01130</t>
  </si>
  <si>
    <t>Продукты питания (кол-во детей в садике *кол-во д/дн) 4.004</t>
  </si>
  <si>
    <t>Продукты питания софинансирование 1%  1-4 кл., малообеспеченные (кол-во детей *кол-во д/дн ) 5.0202</t>
  </si>
  <si>
    <t>Продукты питания  1-4 кл. (кол-во детей *кол-во д/дн) 5.0202</t>
  </si>
  <si>
    <t>Питание детей (кол-во детей  чел.*д/дн.*примерная сто-ть) 5.0235</t>
  </si>
  <si>
    <t>Материальные запасы (хозтовары, товары для личной гигиены, канцтовары) 2.01130</t>
  </si>
  <si>
    <t>Приобретение основных средств 2.01130</t>
  </si>
  <si>
    <t>Кредиторка за 2021 год (дезсредства и облучатели (COVID))</t>
  </si>
  <si>
    <t>Кредиторка за 2021 год (основные средства 5.0220)</t>
  </si>
  <si>
    <t>Кредиторка за 2021 год (лампы светодиодные 5.0205)</t>
  </si>
  <si>
    <t>Расчеты (обоснования) плановых показателей поступлений  муниципального бюджетного общеобразовательного учреждения "Юдчинская начальная общеобразовательная школа" на 2022 год</t>
  </si>
  <si>
    <t>Материалы и основные средства  для мероприятий по обеспечению антитеррористической защищенности 5.0205)</t>
  </si>
  <si>
    <t>Продукты питания летний лагерь. (кол-во детей *кол-во дн *150 руб. республиканский бюджет) 5.0203</t>
  </si>
  <si>
    <t>Продукты питания летний лагерь. (кол-во детей *кол-во дн *8 руб. местный бюджет) 5.0203</t>
  </si>
  <si>
    <t xml:space="preserve"> Ответственный  специалист-эксперт                                             Н.В.Шуклина</t>
  </si>
  <si>
    <t>(изменения на основании приказа по школе от 26.05.2022 г. № 40 для заключения договора с частными охранными предприятиями по охране объектов)</t>
  </si>
  <si>
    <t>(изменения на основании распоряжения Администрации муниципального образования "Муниципальный округ Ярский район Удмуртской Республики" от 21.06.2022 г. № 310 для заключения договора по охране объектов)</t>
  </si>
  <si>
    <t>(изменения на основании уведомления МО и Н от 20.06.2022 г. № 874-2/МБО25/58)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</si>
  <si>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(изменения на основании уведомления МО и Н от 20.06.2022 г. № 874-2/МБО25/58)</t>
  </si>
  <si>
    <t>53140</t>
  </si>
  <si>
    <t>увеличение стоимости стройматериалов</t>
  </si>
  <si>
    <r>
      <t xml:space="preserve">                                                                           </t>
    </r>
    <r>
      <rPr>
        <u val="single"/>
        <sz val="10"/>
        <rFont val="Times New Roman"/>
        <family val="1"/>
      </rPr>
      <t xml:space="preserve">       Экономист                  О.А. Данилова              4-14-58                                      </t>
    </r>
  </si>
  <si>
    <t>"____" __________2023 г.</t>
  </si>
  <si>
    <t>План финансово-хозяйственной деятельности на 2023 г.</t>
  </si>
  <si>
    <t xml:space="preserve">                                           (на 2023 г. и плановый период 2024 и 2025 годов)</t>
  </si>
  <si>
    <t xml:space="preserve">                                  от "02" января 2023 г.</t>
  </si>
  <si>
    <t>на 2025 г.</t>
  </si>
  <si>
    <t xml:space="preserve">"02" января 2023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</si>
</sst>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7"/>
      <name val="Arial Cyr"/>
      <family val="0"/>
    </font>
    <font>
      <b/>
      <i/>
      <sz val="10"/>
      <name val="Times New Roman"/>
      <family val="1"/>
    </font>
    <font>
      <i/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0"/>
      <color indexed="9"/>
      <name val="Arial"/>
      <family val="2"/>
    </font>
    <font>
      <b/>
      <sz val="9"/>
      <name val="Times New Roman"/>
      <family val="1"/>
    </font>
    <font>
      <b/>
      <i/>
      <sz val="7"/>
      <color indexed="9"/>
      <name val="Arial Cyr"/>
      <family val="0"/>
    </font>
    <font>
      <sz val="8"/>
      <color indexed="9"/>
      <name val="Arial Cyr"/>
      <family val="0"/>
    </font>
    <font>
      <sz val="11"/>
      <color indexed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Times New Roman"/>
      <family val="1"/>
    </font>
    <font>
      <sz val="9"/>
      <color rgb="FF000000"/>
      <name val="Times New Roman"/>
      <family val="1"/>
    </font>
    <font>
      <b/>
      <i/>
      <sz val="7"/>
      <color theme="0"/>
      <name val="Arial Cyr"/>
      <family val="0"/>
    </font>
    <font>
      <sz val="8"/>
      <color theme="0"/>
      <name val="Arial Cyr"/>
      <family val="0"/>
    </font>
    <font>
      <sz val="11"/>
      <color theme="0"/>
      <name val="Arial Cyr"/>
      <family val="0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Arial Cyr"/>
      <family val="0"/>
    </font>
    <font>
      <b/>
      <sz val="11"/>
      <color theme="1"/>
      <name val="Times New Roman"/>
      <family val="1"/>
    </font>
    <font>
      <b/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1">
    <xf numFmtId="0" fontId="0" fillId="0" borderId="0" xfId="0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 vertical="top"/>
    </xf>
    <xf numFmtId="0" fontId="20" fillId="0" borderId="13" xfId="0" applyNumberFormat="1" applyFont="1" applyBorder="1" applyAlignment="1">
      <alignment horizontal="left" wrapText="1" indent="2"/>
    </xf>
    <xf numFmtId="49" fontId="20" fillId="0" borderId="11" xfId="0" applyNumberFormat="1" applyFont="1" applyBorder="1" applyAlignment="1">
      <alignment horizontal="center" vertical="top"/>
    </xf>
    <xf numFmtId="49" fontId="20" fillId="0" borderId="14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 vertical="top"/>
    </xf>
    <xf numFmtId="0" fontId="22" fillId="0" borderId="17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center" vertical="top"/>
    </xf>
    <xf numFmtId="0" fontId="22" fillId="0" borderId="19" xfId="0" applyNumberFormat="1" applyFont="1" applyBorder="1" applyAlignment="1">
      <alignment horizontal="center" vertical="top"/>
    </xf>
    <xf numFmtId="4" fontId="22" fillId="0" borderId="17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6" fillId="0" borderId="13" xfId="0" applyNumberFormat="1" applyFont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right" vertical="center"/>
    </xf>
    <xf numFmtId="0" fontId="20" fillId="0" borderId="20" xfId="0" applyNumberFormat="1" applyFont="1" applyBorder="1" applyAlignment="1">
      <alignment horizontal="right"/>
    </xf>
    <xf numFmtId="0" fontId="20" fillId="0" borderId="20" xfId="0" applyNumberFormat="1" applyFont="1" applyBorder="1" applyAlignment="1">
      <alignment horizontal="center" vertical="top" wrapText="1"/>
    </xf>
    <xf numFmtId="4" fontId="22" fillId="0" borderId="20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wrapText="1"/>
    </xf>
    <xf numFmtId="0" fontId="20" fillId="0" borderId="13" xfId="0" applyNumberFormat="1" applyFont="1" applyBorder="1" applyAlignment="1">
      <alignment/>
    </xf>
    <xf numFmtId="0" fontId="24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9" xfId="0" applyNumberFormat="1" applyFont="1" applyBorder="1" applyAlignment="1">
      <alignment/>
    </xf>
    <xf numFmtId="0" fontId="20" fillId="0" borderId="19" xfId="0" applyNumberFormat="1" applyFont="1" applyBorder="1" applyAlignment="1">
      <alignment wrapText="1"/>
    </xf>
    <xf numFmtId="0" fontId="20" fillId="0" borderId="21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 vertical="top"/>
    </xf>
    <xf numFmtId="4" fontId="22" fillId="0" borderId="21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 vertical="top"/>
    </xf>
    <xf numFmtId="4" fontId="22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32" fillId="0" borderId="0" xfId="0" applyFont="1" applyAlignment="1">
      <alignment horizontal="left"/>
    </xf>
    <xf numFmtId="49" fontId="20" fillId="0" borderId="24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right" vertical="center"/>
    </xf>
    <xf numFmtId="49" fontId="20" fillId="0" borderId="25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55" fillId="0" borderId="27" xfId="0" applyNumberFormat="1" applyFont="1" applyBorder="1" applyAlignment="1">
      <alignment horizontal="center"/>
    </xf>
    <xf numFmtId="49" fontId="55" fillId="0" borderId="19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left" vertical="top" wrapText="1" indent="1"/>
    </xf>
    <xf numFmtId="0" fontId="20" fillId="0" borderId="13" xfId="0" applyNumberFormat="1" applyFont="1" applyBorder="1" applyAlignment="1">
      <alignment horizontal="left" vertical="top" wrapText="1"/>
    </xf>
    <xf numFmtId="0" fontId="20" fillId="0" borderId="11" xfId="0" applyNumberFormat="1" applyFont="1" applyBorder="1" applyAlignment="1">
      <alignment horizontal="left" vertical="top" wrapText="1"/>
    </xf>
    <xf numFmtId="0" fontId="55" fillId="0" borderId="27" xfId="0" applyNumberFormat="1" applyFont="1" applyBorder="1" applyAlignment="1">
      <alignment horizontal="center" vertical="top" wrapText="1"/>
    </xf>
    <xf numFmtId="0" fontId="55" fillId="0" borderId="19" xfId="0" applyNumberFormat="1" applyFont="1" applyBorder="1" applyAlignment="1">
      <alignment horizontal="left" vertical="top" wrapText="1"/>
    </xf>
    <xf numFmtId="0" fontId="20" fillId="0" borderId="19" xfId="0" applyNumberFormat="1" applyFont="1" applyBorder="1" applyAlignment="1">
      <alignment horizontal="left" vertical="top" wrapText="1"/>
    </xf>
    <xf numFmtId="49" fontId="20" fillId="0" borderId="20" xfId="0" applyNumberFormat="1" applyFont="1" applyBorder="1" applyAlignment="1">
      <alignment horizontal="center" vertical="top"/>
    </xf>
    <xf numFmtId="0" fontId="3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36" fillId="0" borderId="31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4" fontId="26" fillId="0" borderId="17" xfId="0" applyNumberFormat="1" applyFont="1" applyBorder="1" applyAlignment="1">
      <alignment horizontal="right" vertical="center"/>
    </xf>
    <xf numFmtId="4" fontId="23" fillId="0" borderId="20" xfId="0" applyNumberFormat="1" applyFont="1" applyBorder="1" applyAlignment="1">
      <alignment horizontal="right"/>
    </xf>
    <xf numFmtId="0" fontId="32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top"/>
    </xf>
    <xf numFmtId="4" fontId="59" fillId="0" borderId="20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32" xfId="0" applyBorder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4" fillId="0" borderId="20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34" fillId="0" borderId="20" xfId="0" applyFont="1" applyBorder="1" applyAlignment="1">
      <alignment wrapText="1"/>
    </xf>
    <xf numFmtId="1" fontId="34" fillId="0" borderId="20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0" xfId="0" applyFont="1" applyBorder="1" applyAlignment="1">
      <alignment wrapText="1"/>
    </xf>
    <xf numFmtId="1" fontId="39" fillId="0" borderId="20" xfId="0" applyNumberFormat="1" applyFont="1" applyBorder="1" applyAlignment="1">
      <alignment/>
    </xf>
    <xf numFmtId="0" fontId="40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4" fillId="0" borderId="20" xfId="0" applyFont="1" applyBorder="1" applyAlignment="1">
      <alignment horizontal="center" vertical="top"/>
    </xf>
    <xf numFmtId="0" fontId="34" fillId="0" borderId="20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/>
    </xf>
    <xf numFmtId="0" fontId="34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2" fontId="34" fillId="0" borderId="20" xfId="0" applyNumberFormat="1" applyFont="1" applyBorder="1" applyAlignment="1">
      <alignment horizontal="center" wrapText="1"/>
    </xf>
    <xf numFmtId="0" fontId="34" fillId="0" borderId="13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1" fontId="34" fillId="0" borderId="20" xfId="0" applyNumberFormat="1" applyFont="1" applyBorder="1" applyAlignment="1">
      <alignment horizontal="center"/>
    </xf>
    <xf numFmtId="1" fontId="34" fillId="0" borderId="20" xfId="0" applyNumberFormat="1" applyFont="1" applyBorder="1" applyAlignment="1">
      <alignment horizontal="center" wrapText="1"/>
    </xf>
    <xf numFmtId="0" fontId="34" fillId="0" borderId="20" xfId="0" applyNumberFormat="1" applyFont="1" applyBorder="1" applyAlignment="1">
      <alignment horizontal="center"/>
    </xf>
    <xf numFmtId="16" fontId="34" fillId="0" borderId="2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wrapText="1"/>
    </xf>
    <xf numFmtId="0" fontId="34" fillId="0" borderId="0" xfId="0" applyFont="1" applyAlignment="1">
      <alignment wrapText="1"/>
    </xf>
    <xf numFmtId="0" fontId="34" fillId="0" borderId="20" xfId="0" applyFont="1" applyBorder="1" applyAlignment="1">
      <alignment horizontal="right"/>
    </xf>
    <xf numFmtId="0" fontId="34" fillId="0" borderId="21" xfId="0" applyFont="1" applyBorder="1" applyAlignment="1">
      <alignment horizontal="left" wrapText="1"/>
    </xf>
    <xf numFmtId="0" fontId="34" fillId="0" borderId="21" xfId="0" applyFont="1" applyBorder="1" applyAlignment="1">
      <alignment horizontal="left"/>
    </xf>
    <xf numFmtId="0" fontId="34" fillId="0" borderId="34" xfId="0" applyFont="1" applyBorder="1" applyAlignment="1">
      <alignment horizontal="center"/>
    </xf>
    <xf numFmtId="0" fontId="0" fillId="0" borderId="0" xfId="0" applyAlignment="1">
      <alignment horizontal="right"/>
    </xf>
    <xf numFmtId="0" fontId="34" fillId="0" borderId="20" xfId="0" applyFont="1" applyFill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0" xfId="0" applyFont="1" applyFill="1" applyBorder="1" applyAlignment="1">
      <alignment horizontal="center" wrapText="1"/>
    </xf>
    <xf numFmtId="0" fontId="34" fillId="0" borderId="35" xfId="0" applyFont="1" applyFill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4" xfId="0" applyBorder="1" applyAlignment="1">
      <alignment horizontal="left"/>
    </xf>
    <xf numFmtId="0" fontId="34" fillId="0" borderId="13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34" xfId="0" applyFont="1" applyBorder="1" applyAlignment="1">
      <alignment/>
    </xf>
    <xf numFmtId="1" fontId="34" fillId="0" borderId="20" xfId="0" applyNumberFormat="1" applyFont="1" applyBorder="1" applyAlignment="1">
      <alignment wrapText="1"/>
    </xf>
    <xf numFmtId="1" fontId="34" fillId="0" borderId="20" xfId="0" applyNumberFormat="1" applyFont="1" applyBorder="1" applyAlignment="1">
      <alignment/>
    </xf>
    <xf numFmtId="0" fontId="34" fillId="0" borderId="20" xfId="0" applyFont="1" applyBorder="1" applyAlignment="1">
      <alignment/>
    </xf>
    <xf numFmtId="0" fontId="44" fillId="0" borderId="0" xfId="0" applyFont="1" applyAlignment="1">
      <alignment/>
    </xf>
    <xf numFmtId="1" fontId="41" fillId="0" borderId="0" xfId="0" applyNumberFormat="1" applyFont="1" applyAlignment="1">
      <alignment/>
    </xf>
    <xf numFmtId="0" fontId="60" fillId="0" borderId="0" xfId="0" applyFont="1" applyAlignment="1">
      <alignment/>
    </xf>
    <xf numFmtId="49" fontId="27" fillId="24" borderId="20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>
      <alignment horizontal="left" vertical="center" wrapText="1"/>
    </xf>
    <xf numFmtId="1" fontId="27" fillId="24" borderId="20" xfId="0" applyNumberFormat="1" applyFont="1" applyFill="1" applyBorder="1" applyAlignment="1">
      <alignment horizontal="center" vertical="center" wrapText="1"/>
    </xf>
    <xf numFmtId="2" fontId="27" fillId="24" borderId="20" xfId="0" applyNumberFormat="1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left" vertical="center" wrapText="1"/>
    </xf>
    <xf numFmtId="4" fontId="27" fillId="24" borderId="20" xfId="0" applyNumberFormat="1" applyFont="1" applyFill="1" applyBorder="1" applyAlignment="1">
      <alignment horizontal="center" vertical="center" wrapText="1"/>
    </xf>
    <xf numFmtId="4" fontId="27" fillId="24" borderId="20" xfId="0" applyNumberFormat="1" applyFont="1" applyFill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4" fontId="61" fillId="0" borderId="20" xfId="0" applyNumberFormat="1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20" xfId="0" applyFont="1" applyBorder="1" applyAlignment="1">
      <alignment/>
    </xf>
    <xf numFmtId="0" fontId="34" fillId="0" borderId="25" xfId="0" applyFont="1" applyBorder="1" applyAlignment="1">
      <alignment horizontal="left"/>
    </xf>
    <xf numFmtId="0" fontId="34" fillId="0" borderId="34" xfId="0" applyFont="1" applyBorder="1" applyAlignment="1">
      <alignment horizontal="left"/>
    </xf>
    <xf numFmtId="0" fontId="34" fillId="0" borderId="32" xfId="0" applyFont="1" applyBorder="1" applyAlignment="1">
      <alignment horizontal="left"/>
    </xf>
    <xf numFmtId="0" fontId="34" fillId="0" borderId="36" xfId="0" applyFont="1" applyBorder="1" applyAlignment="1">
      <alignment horizontal="left"/>
    </xf>
    <xf numFmtId="14" fontId="20" fillId="0" borderId="2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/>
    </xf>
    <xf numFmtId="49" fontId="32" fillId="0" borderId="20" xfId="0" applyNumberFormat="1" applyFont="1" applyBorder="1" applyAlignment="1">
      <alignment horizontal="center" vertical="center"/>
    </xf>
    <xf numFmtId="0" fontId="32" fillId="0" borderId="20" xfId="0" applyNumberFormat="1" applyFont="1" applyBorder="1" applyAlignment="1">
      <alignment horizontal="center" vertical="top"/>
    </xf>
    <xf numFmtId="4" fontId="32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2" fillId="0" borderId="19" xfId="0" applyNumberFormat="1" applyFont="1" applyBorder="1" applyAlignment="1">
      <alignment/>
    </xf>
    <xf numFmtId="49" fontId="32" fillId="0" borderId="12" xfId="0" applyNumberFormat="1" applyFont="1" applyBorder="1" applyAlignment="1">
      <alignment horizontal="center"/>
    </xf>
    <xf numFmtId="0" fontId="32" fillId="0" borderId="19" xfId="0" applyNumberFormat="1" applyFont="1" applyBorder="1" applyAlignment="1">
      <alignment horizontal="center" vertical="top"/>
    </xf>
    <xf numFmtId="4" fontId="45" fillId="0" borderId="19" xfId="0" applyNumberFormat="1" applyFont="1" applyBorder="1" applyAlignment="1">
      <alignment horizontal="right" vertical="center"/>
    </xf>
    <xf numFmtId="0" fontId="32" fillId="0" borderId="13" xfId="0" applyNumberFormat="1" applyFont="1" applyBorder="1" applyAlignment="1">
      <alignment horizontal="center" vertical="top"/>
    </xf>
    <xf numFmtId="4" fontId="32" fillId="0" borderId="13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4" fontId="63" fillId="0" borderId="20" xfId="0" applyNumberFormat="1" applyFont="1" applyBorder="1" applyAlignment="1">
      <alignment horizontal="center"/>
    </xf>
    <xf numFmtId="4" fontId="63" fillId="25" borderId="20" xfId="0" applyNumberFormat="1" applyFont="1" applyFill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37" xfId="0" applyNumberFormat="1" applyFont="1" applyBorder="1" applyAlignment="1">
      <alignment horizontal="center" vertical="top"/>
    </xf>
    <xf numFmtId="4" fontId="64" fillId="0" borderId="38" xfId="0" applyNumberFormat="1" applyFont="1" applyBorder="1" applyAlignment="1">
      <alignment horizontal="center"/>
    </xf>
    <xf numFmtId="4" fontId="55" fillId="0" borderId="39" xfId="0" applyNumberFormat="1" applyFont="1" applyBorder="1" applyAlignment="1">
      <alignment horizontal="center"/>
    </xf>
    <xf numFmtId="4" fontId="63" fillId="0" borderId="40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" fontId="65" fillId="0" borderId="22" xfId="0" applyNumberFormat="1" applyFont="1" applyBorder="1" applyAlignment="1">
      <alignment horizontal="center"/>
    </xf>
    <xf numFmtId="4" fontId="65" fillId="0" borderId="42" xfId="0" applyNumberFormat="1" applyFont="1" applyBorder="1" applyAlignment="1">
      <alignment horizontal="center"/>
    </xf>
    <xf numFmtId="4" fontId="22" fillId="0" borderId="20" xfId="0" applyNumberFormat="1" applyFont="1" applyBorder="1" applyAlignment="1">
      <alignment horizontal="right"/>
    </xf>
    <xf numFmtId="4" fontId="23" fillId="0" borderId="20" xfId="0" applyNumberFormat="1" applyFont="1" applyBorder="1" applyAlignment="1">
      <alignment horizontal="right"/>
    </xf>
    <xf numFmtId="4" fontId="22" fillId="0" borderId="11" xfId="0" applyNumberFormat="1" applyFont="1" applyBorder="1" applyAlignment="1">
      <alignment horizontal="right"/>
    </xf>
    <xf numFmtId="4" fontId="38" fillId="0" borderId="19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center" vertical="top"/>
    </xf>
    <xf numFmtId="0" fontId="23" fillId="0" borderId="19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right" vertical="center"/>
    </xf>
    <xf numFmtId="4" fontId="23" fillId="0" borderId="19" xfId="0" applyNumberFormat="1" applyFont="1" applyBorder="1" applyAlignment="1">
      <alignment horizontal="right" vertical="center"/>
    </xf>
    <xf numFmtId="0" fontId="22" fillId="0" borderId="37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20" fillId="0" borderId="20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60" fillId="0" borderId="0" xfId="0" applyFont="1" applyBorder="1" applyAlignment="1">
      <alignment wrapText="1"/>
    </xf>
    <xf numFmtId="0" fontId="60" fillId="0" borderId="0" xfId="0" applyFont="1" applyBorder="1" applyAlignment="1">
      <alignment/>
    </xf>
    <xf numFmtId="0" fontId="60" fillId="0" borderId="32" xfId="0" applyFont="1" applyBorder="1" applyAlignment="1">
      <alignment wrapText="1"/>
    </xf>
    <xf numFmtId="0" fontId="60" fillId="0" borderId="32" xfId="0" applyFont="1" applyBorder="1" applyAlignment="1">
      <alignment horizontal="center"/>
    </xf>
    <xf numFmtId="4" fontId="23" fillId="0" borderId="24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center"/>
    </xf>
    <xf numFmtId="0" fontId="23" fillId="0" borderId="24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4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top"/>
    </xf>
    <xf numFmtId="49" fontId="20" fillId="0" borderId="45" xfId="0" applyNumberFormat="1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32" xfId="0" applyFont="1" applyBorder="1" applyAlignment="1">
      <alignment horizontal="left" wrapText="1"/>
    </xf>
    <xf numFmtId="0" fontId="0" fillId="0" borderId="32" xfId="0" applyBorder="1" applyAlignment="1">
      <alignment wrapText="1"/>
    </xf>
    <xf numFmtId="0" fontId="33" fillId="0" borderId="0" xfId="0" applyFont="1" applyAlignment="1">
      <alignment horizont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4" fillId="0" borderId="28" xfId="0" applyFont="1" applyBorder="1" applyAlignment="1">
      <alignment/>
    </xf>
    <xf numFmtId="0" fontId="0" fillId="0" borderId="31" xfId="0" applyBorder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46" xfId="0" applyFont="1" applyBorder="1" applyAlignment="1">
      <alignment/>
    </xf>
    <xf numFmtId="0" fontId="0" fillId="0" borderId="47" xfId="0" applyBorder="1" applyAlignment="1">
      <alignment/>
    </xf>
    <xf numFmtId="4" fontId="63" fillId="0" borderId="20" xfId="0" applyNumberFormat="1" applyFont="1" applyBorder="1" applyAlignment="1">
      <alignment horizontal="center"/>
    </xf>
    <xf numFmtId="4" fontId="65" fillId="0" borderId="22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49" fontId="20" fillId="0" borderId="27" xfId="0" applyNumberFormat="1" applyFont="1" applyBorder="1" applyAlignment="1">
      <alignment horizontal="center"/>
    </xf>
    <xf numFmtId="0" fontId="20" fillId="0" borderId="44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32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21" xfId="0" applyBorder="1" applyAlignment="1">
      <alignment wrapText="1"/>
    </xf>
    <xf numFmtId="0" fontId="20" fillId="0" borderId="13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 wrapText="1"/>
    </xf>
    <xf numFmtId="0" fontId="29" fillId="0" borderId="32" xfId="0" applyNumberFormat="1" applyFont="1" applyBorder="1" applyAlignment="1">
      <alignment horizontal="left" wrapText="1"/>
    </xf>
    <xf numFmtId="0" fontId="41" fillId="0" borderId="32" xfId="0" applyFont="1" applyBorder="1" applyAlignment="1">
      <alignment horizontal="left" wrapText="1"/>
    </xf>
    <xf numFmtId="0" fontId="34" fillId="0" borderId="37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34" fillId="0" borderId="13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35" xfId="0" applyFont="1" applyBorder="1" applyAlignment="1">
      <alignment horizontal="center" vertical="top"/>
    </xf>
    <xf numFmtId="0" fontId="34" fillId="0" borderId="21" xfId="0" applyFont="1" applyBorder="1" applyAlignment="1">
      <alignment horizontal="center" vertical="top"/>
    </xf>
    <xf numFmtId="0" fontId="34" fillId="0" borderId="13" xfId="0" applyFont="1" applyBorder="1" applyAlignment="1">
      <alignment horizontal="center" wrapText="1"/>
    </xf>
    <xf numFmtId="0" fontId="34" fillId="0" borderId="25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34" fillId="0" borderId="13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4" fillId="0" borderId="13" xfId="0" applyFont="1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34" xfId="0" applyBorder="1" applyAlignment="1">
      <alignment horizontal="right" wrapText="1"/>
    </xf>
    <xf numFmtId="0" fontId="39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0" fontId="34" fillId="0" borderId="1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" fontId="34" fillId="0" borderId="13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4" xfId="0" applyNumberFormat="1" applyBorder="1" applyAlignment="1">
      <alignment/>
    </xf>
    <xf numFmtId="0" fontId="0" fillId="0" borderId="44" xfId="0" applyBorder="1" applyAlignment="1">
      <alignment wrapText="1"/>
    </xf>
    <xf numFmtId="1" fontId="34" fillId="0" borderId="34" xfId="0" applyNumberFormat="1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34" fillId="0" borderId="1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34" fillId="0" borderId="1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29" fillId="0" borderId="32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center"/>
    </xf>
    <xf numFmtId="1" fontId="41" fillId="0" borderId="34" xfId="0" applyNumberFormat="1" applyFont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left"/>
    </xf>
    <xf numFmtId="0" fontId="34" fillId="0" borderId="13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34" xfId="0" applyFont="1" applyBorder="1" applyAlignment="1">
      <alignment/>
    </xf>
    <xf numFmtId="0" fontId="41" fillId="0" borderId="32" xfId="0" applyFont="1" applyBorder="1" applyAlignment="1">
      <alignment wrapText="1"/>
    </xf>
    <xf numFmtId="0" fontId="34" fillId="0" borderId="1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5" xfId="0" applyBorder="1" applyAlignment="1">
      <alignment horizontal="right"/>
    </xf>
    <xf numFmtId="0" fontId="67" fillId="0" borderId="0" xfId="0" applyFont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61" fillId="0" borderId="13" xfId="0" applyFont="1" applyBorder="1" applyAlignment="1">
      <alignment horizontal="left"/>
    </xf>
    <xf numFmtId="0" fontId="67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34" fillId="0" borderId="25" xfId="0" applyFont="1" applyBorder="1" applyAlignment="1">
      <alignment horizontal="left"/>
    </xf>
    <xf numFmtId="0" fontId="34" fillId="0" borderId="34" xfId="0" applyFont="1" applyBorder="1" applyAlignment="1">
      <alignment horizontal="left"/>
    </xf>
    <xf numFmtId="0" fontId="34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34" xfId="0" applyBorder="1" applyAlignment="1">
      <alignment wrapText="1"/>
    </xf>
    <xf numFmtId="0" fontId="34" fillId="0" borderId="25" xfId="0" applyFont="1" applyBorder="1" applyAlignment="1">
      <alignment horizontal="left" wrapText="1"/>
    </xf>
    <xf numFmtId="0" fontId="34" fillId="0" borderId="34" xfId="0" applyFont="1" applyBorder="1" applyAlignment="1">
      <alignment horizontal="left" wrapText="1"/>
    </xf>
    <xf numFmtId="0" fontId="34" fillId="0" borderId="32" xfId="0" applyFont="1" applyBorder="1" applyAlignment="1">
      <alignment wrapText="1"/>
    </xf>
    <xf numFmtId="0" fontId="0" fillId="0" borderId="36" xfId="0" applyBorder="1" applyAlignment="1">
      <alignment wrapText="1"/>
    </xf>
    <xf numFmtId="0" fontId="34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60" fillId="0" borderId="13" xfId="0" applyFont="1" applyBorder="1" applyAlignment="1">
      <alignment horizontal="left"/>
    </xf>
    <xf numFmtId="0" fontId="60" fillId="0" borderId="25" xfId="0" applyFont="1" applyBorder="1" applyAlignment="1">
      <alignment horizontal="left"/>
    </xf>
    <xf numFmtId="0" fontId="60" fillId="0" borderId="34" xfId="0" applyFont="1" applyBorder="1" applyAlignment="1">
      <alignment horizontal="left"/>
    </xf>
    <xf numFmtId="0" fontId="22" fillId="0" borderId="13" xfId="0" applyNumberFormat="1" applyFont="1" applyBorder="1" applyAlignment="1">
      <alignment/>
    </xf>
    <xf numFmtId="0" fontId="22" fillId="0" borderId="13" xfId="0" applyNumberFormat="1" applyFont="1" applyBorder="1" applyAlignment="1">
      <alignment vertical="top" wrapText="1"/>
    </xf>
    <xf numFmtId="0" fontId="32" fillId="0" borderId="13" xfId="0" applyNumberFormat="1" applyFont="1" applyBorder="1" applyAlignment="1">
      <alignment vertical="top" wrapText="1"/>
    </xf>
    <xf numFmtId="0" fontId="32" fillId="0" borderId="13" xfId="0" applyNumberFormat="1" applyFont="1" applyBorder="1" applyAlignment="1">
      <alignment/>
    </xf>
    <xf numFmtId="0" fontId="32" fillId="0" borderId="13" xfId="0" applyNumberFormat="1" applyFont="1" applyBorder="1" applyAlignment="1">
      <alignment wrapText="1"/>
    </xf>
    <xf numFmtId="4" fontId="27" fillId="0" borderId="37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 horizontal="center"/>
    </xf>
    <xf numFmtId="4" fontId="27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left"/>
    </xf>
    <xf numFmtId="49" fontId="32" fillId="0" borderId="41" xfId="0" applyNumberFormat="1" applyFont="1" applyBorder="1" applyAlignment="1">
      <alignment horizontal="center"/>
    </xf>
    <xf numFmtId="4" fontId="32" fillId="0" borderId="40" xfId="0" applyNumberFormat="1" applyFont="1" applyBorder="1" applyAlignment="1">
      <alignment horizontal="left"/>
    </xf>
    <xf numFmtId="4" fontId="34" fillId="0" borderId="40" xfId="0" applyNumberFormat="1" applyFont="1" applyBorder="1" applyAlignment="1">
      <alignment horizontal="center"/>
    </xf>
    <xf numFmtId="0" fontId="20" fillId="0" borderId="4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%20%20&#1070;&#1076;&#1095;&#1080;&#1085;&#1086;%20&#1053;&#1054;&#1064;%2031.01.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60;&#1061;&#1044;%20%20&#1070;&#1076;&#1095;&#1080;&#1085;&#1086;%20&#1053;&#1054;&#1064;%2002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закупки"/>
      <sheetName val="расчет1"/>
      <sheetName val="расчет2"/>
      <sheetName val="расчет3"/>
      <sheetName val="расчет4"/>
      <sheetName val="расчет5"/>
    </sheetNames>
    <sheetDataSet>
      <sheetData sheetId="2">
        <row r="44">
          <cell r="J44">
            <v>202309.9999995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закупки"/>
      <sheetName val="расчет1"/>
      <sheetName val="расчет2"/>
      <sheetName val="расчет3"/>
      <sheetName val="расчет4"/>
      <sheetName val="расчет5"/>
    </sheetNames>
    <sheetDataSet>
      <sheetData sheetId="0">
        <row r="36">
          <cell r="F36">
            <v>264000</v>
          </cell>
        </row>
        <row r="50">
          <cell r="F50">
            <v>41814</v>
          </cell>
        </row>
        <row r="57">
          <cell r="F57">
            <v>200323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view="pageBreakPreview" zoomScaleSheetLayoutView="100" zoomScalePageLayoutView="0" workbookViewId="0" topLeftCell="A65">
      <selection activeCell="C150" sqref="C150"/>
    </sheetView>
  </sheetViews>
  <sheetFormatPr defaultColWidth="9.00390625" defaultRowHeight="12.75"/>
  <cols>
    <col min="1" max="1" width="54.625" style="0" customWidth="1"/>
    <col min="2" max="2" width="8.25390625" style="0" customWidth="1"/>
    <col min="3" max="3" width="17.875" style="0" customWidth="1"/>
    <col min="4" max="5" width="7.875" style="0" customWidth="1"/>
    <col min="6" max="6" width="11.00390625" style="0" customWidth="1"/>
    <col min="7" max="7" width="11.125" style="0" customWidth="1"/>
    <col min="8" max="8" width="10.875" style="0" customWidth="1"/>
    <col min="9" max="9" width="10.125" style="0" customWidth="1"/>
    <col min="10" max="10" width="11.75390625" style="0" bestFit="1" customWidth="1"/>
  </cols>
  <sheetData>
    <row r="1" spans="1:9" s="88" customFormat="1" ht="15">
      <c r="A1" s="179"/>
      <c r="B1" s="179"/>
      <c r="C1" s="179"/>
      <c r="D1" s="179"/>
      <c r="E1" s="179"/>
      <c r="F1" s="215"/>
      <c r="G1" s="215"/>
      <c r="H1" s="215"/>
      <c r="I1" s="215"/>
    </row>
    <row r="2" spans="1:9" s="88" customFormat="1" ht="15">
      <c r="A2" s="179"/>
      <c r="B2" s="179"/>
      <c r="C2" s="179"/>
      <c r="D2" s="179"/>
      <c r="E2" s="179"/>
      <c r="F2" s="216" t="s">
        <v>259</v>
      </c>
      <c r="G2" s="216"/>
      <c r="H2" s="216"/>
      <c r="I2" s="216"/>
    </row>
    <row r="3" spans="1:9" s="88" customFormat="1" ht="9.75" customHeight="1">
      <c r="A3" s="179"/>
      <c r="B3" s="179"/>
      <c r="C3" s="179"/>
      <c r="D3" s="179"/>
      <c r="E3" s="179"/>
      <c r="F3" s="207" t="s">
        <v>260</v>
      </c>
      <c r="G3" s="207"/>
      <c r="H3" s="207"/>
      <c r="I3" s="207"/>
    </row>
    <row r="4" spans="1:9" s="88" customFormat="1" ht="30.75" customHeight="1">
      <c r="A4" s="179"/>
      <c r="B4" s="179"/>
      <c r="C4" s="179"/>
      <c r="D4" s="179"/>
      <c r="E4" s="179"/>
      <c r="F4" s="217" t="s">
        <v>317</v>
      </c>
      <c r="G4" s="217"/>
      <c r="H4" s="217"/>
      <c r="I4" s="217"/>
    </row>
    <row r="5" spans="1:9" s="88" customFormat="1" ht="9.75" customHeight="1">
      <c r="A5" s="179"/>
      <c r="B5" s="179"/>
      <c r="C5" s="179"/>
      <c r="D5" s="179"/>
      <c r="E5" s="179"/>
      <c r="F5" s="207" t="s">
        <v>261</v>
      </c>
      <c r="G5" s="207"/>
      <c r="H5" s="207"/>
      <c r="I5" s="207"/>
    </row>
    <row r="6" spans="1:9" s="88" customFormat="1" ht="18.75" customHeight="1">
      <c r="A6" s="179"/>
      <c r="B6" s="179"/>
      <c r="C6" s="179"/>
      <c r="D6" s="179"/>
      <c r="E6" s="179"/>
      <c r="F6" s="180"/>
      <c r="G6" s="218" t="s">
        <v>318</v>
      </c>
      <c r="H6" s="218"/>
      <c r="I6" s="218"/>
    </row>
    <row r="7" spans="1:9" s="88" customFormat="1" ht="13.5" customHeight="1">
      <c r="A7" s="179"/>
      <c r="B7" s="179"/>
      <c r="C7" s="179"/>
      <c r="D7" s="179"/>
      <c r="E7" s="179"/>
      <c r="F7" s="180"/>
      <c r="G7" s="207" t="s">
        <v>15</v>
      </c>
      <c r="H7" s="207"/>
      <c r="I7" s="207"/>
    </row>
    <row r="8" spans="1:9" s="88" customFormat="1" ht="17.25" customHeight="1">
      <c r="A8" s="179"/>
      <c r="B8" s="179"/>
      <c r="C8" s="179"/>
      <c r="D8" s="179"/>
      <c r="E8" s="179"/>
      <c r="F8" s="208" t="s">
        <v>533</v>
      </c>
      <c r="G8" s="209"/>
      <c r="H8" s="209"/>
      <c r="I8" s="180"/>
    </row>
    <row r="9" spans="1:9" s="88" customFormat="1" ht="13.5" customHeight="1">
      <c r="A9" s="179"/>
      <c r="B9" s="179"/>
      <c r="C9" s="179"/>
      <c r="D9" s="179"/>
      <c r="E9" s="179"/>
      <c r="F9" s="180"/>
      <c r="G9" s="180"/>
      <c r="H9" s="180"/>
      <c r="I9" s="180"/>
    </row>
    <row r="10" spans="1:9" s="88" customFormat="1" ht="18.75" customHeight="1">
      <c r="A10" s="210" t="s">
        <v>534</v>
      </c>
      <c r="B10" s="211"/>
      <c r="C10" s="211"/>
      <c r="D10" s="211"/>
      <c r="E10" s="211"/>
      <c r="F10" s="211"/>
      <c r="G10" s="211"/>
      <c r="H10" s="211"/>
      <c r="I10" s="211"/>
    </row>
    <row r="11" spans="1:9" s="97" customFormat="1" ht="17.25" customHeight="1">
      <c r="A11" s="210" t="s">
        <v>535</v>
      </c>
      <c r="B11" s="211"/>
      <c r="C11" s="211"/>
      <c r="D11" s="211"/>
      <c r="E11" s="211"/>
      <c r="F11" s="211"/>
      <c r="G11" s="211"/>
      <c r="H11" s="180"/>
      <c r="I11" s="180"/>
    </row>
    <row r="12" spans="1:9" s="48" customFormat="1" ht="6" customHeight="1">
      <c r="A12" s="50"/>
      <c r="B12" s="51"/>
      <c r="C12" s="51"/>
      <c r="D12" s="51"/>
      <c r="E12" s="51"/>
      <c r="F12" s="51"/>
      <c r="G12" s="51"/>
      <c r="H12" s="49"/>
      <c r="I12" s="49"/>
    </row>
    <row r="13" spans="1:9" s="48" customFormat="1" ht="21" customHeight="1">
      <c r="A13" s="233" t="s">
        <v>536</v>
      </c>
      <c r="B13" s="234"/>
      <c r="C13" s="234"/>
      <c r="D13" s="234"/>
      <c r="E13" s="234"/>
      <c r="F13" s="234"/>
      <c r="G13" s="234"/>
      <c r="H13" s="53" t="s">
        <v>16</v>
      </c>
      <c r="I13" s="164">
        <v>44928</v>
      </c>
    </row>
    <row r="14" spans="1:9" s="48" customFormat="1" ht="14.25" customHeight="1">
      <c r="A14" s="54" t="s">
        <v>172</v>
      </c>
      <c r="B14" s="51"/>
      <c r="C14" s="51"/>
      <c r="D14" s="51"/>
      <c r="E14" s="51"/>
      <c r="F14" s="51"/>
      <c r="G14" s="51"/>
      <c r="H14" s="53" t="s">
        <v>17</v>
      </c>
      <c r="I14" s="52"/>
    </row>
    <row r="15" spans="1:9" s="48" customFormat="1" ht="15" customHeight="1">
      <c r="A15" s="235" t="s">
        <v>491</v>
      </c>
      <c r="B15" s="236"/>
      <c r="C15" s="236"/>
      <c r="D15" s="236"/>
      <c r="E15" s="236"/>
      <c r="F15" s="236"/>
      <c r="G15" s="51"/>
      <c r="H15" s="53" t="s">
        <v>18</v>
      </c>
      <c r="I15" s="52">
        <v>812</v>
      </c>
    </row>
    <row r="16" spans="1:9" s="48" customFormat="1" ht="15.75" customHeight="1">
      <c r="A16" s="241"/>
      <c r="B16" s="241"/>
      <c r="C16" s="241"/>
      <c r="D16" s="241"/>
      <c r="E16" s="241"/>
      <c r="F16" s="241"/>
      <c r="G16" s="51"/>
      <c r="H16" s="53" t="s">
        <v>171</v>
      </c>
      <c r="I16" s="52"/>
    </row>
    <row r="17" spans="1:9" s="48" customFormat="1" ht="16.5" customHeight="1">
      <c r="A17" s="50"/>
      <c r="B17" s="51"/>
      <c r="C17" s="51"/>
      <c r="D17" s="51"/>
      <c r="E17" s="51"/>
      <c r="F17" s="51"/>
      <c r="G17" s="51"/>
      <c r="H17" s="53" t="s">
        <v>19</v>
      </c>
      <c r="I17" s="52">
        <v>1837011747</v>
      </c>
    </row>
    <row r="18" spans="1:9" s="48" customFormat="1" ht="27" customHeight="1">
      <c r="A18" s="235" t="s">
        <v>319</v>
      </c>
      <c r="B18" s="236"/>
      <c r="C18" s="236"/>
      <c r="D18" s="236"/>
      <c r="E18" s="236"/>
      <c r="F18" s="236"/>
      <c r="G18" s="51"/>
      <c r="H18" s="53" t="s">
        <v>20</v>
      </c>
      <c r="I18" s="52">
        <v>183701001</v>
      </c>
    </row>
    <row r="19" spans="1:9" s="48" customFormat="1" ht="21" customHeight="1">
      <c r="A19" s="54" t="s">
        <v>173</v>
      </c>
      <c r="B19" s="51"/>
      <c r="C19" s="51"/>
      <c r="D19" s="51"/>
      <c r="E19" s="51"/>
      <c r="F19" s="51"/>
      <c r="G19" s="51"/>
      <c r="H19" s="53" t="s">
        <v>21</v>
      </c>
      <c r="I19" s="52">
        <v>383</v>
      </c>
    </row>
    <row r="20" spans="1:9" s="48" customFormat="1" ht="6.75" customHeight="1">
      <c r="A20" s="54"/>
      <c r="B20" s="51"/>
      <c r="C20" s="51"/>
      <c r="D20" s="51"/>
      <c r="E20" s="51"/>
      <c r="F20" s="51"/>
      <c r="G20" s="51"/>
      <c r="H20" s="53"/>
      <c r="I20" s="49"/>
    </row>
    <row r="21" spans="1:9" s="48" customFormat="1" ht="16.5" customHeight="1">
      <c r="A21" s="233" t="s">
        <v>174</v>
      </c>
      <c r="B21" s="237"/>
      <c r="C21" s="237"/>
      <c r="D21" s="237"/>
      <c r="E21" s="237"/>
      <c r="F21" s="237"/>
      <c r="G21" s="237"/>
      <c r="H21" s="237"/>
      <c r="I21" s="237"/>
    </row>
    <row r="22" spans="1:9" ht="12.75">
      <c r="A22" s="238" t="s">
        <v>0</v>
      </c>
      <c r="B22" s="222" t="s">
        <v>1</v>
      </c>
      <c r="C22" s="222" t="s">
        <v>230</v>
      </c>
      <c r="D22" s="222" t="s">
        <v>250</v>
      </c>
      <c r="E22" s="225"/>
      <c r="F22" s="230" t="s">
        <v>6</v>
      </c>
      <c r="G22" s="230"/>
      <c r="H22" s="230"/>
      <c r="I22" s="230"/>
    </row>
    <row r="23" spans="1:9" ht="12.75" customHeight="1">
      <c r="A23" s="239"/>
      <c r="B23" s="223"/>
      <c r="C23" s="223"/>
      <c r="D23" s="226"/>
      <c r="E23" s="227"/>
      <c r="F23" s="30" t="s">
        <v>314</v>
      </c>
      <c r="G23" s="30" t="s">
        <v>490</v>
      </c>
      <c r="H23" s="30" t="s">
        <v>537</v>
      </c>
      <c r="I23" s="212" t="s">
        <v>5</v>
      </c>
    </row>
    <row r="24" spans="1:9" ht="12.75" customHeight="1">
      <c r="A24" s="240"/>
      <c r="B24" s="224"/>
      <c r="C24" s="224"/>
      <c r="D24" s="228"/>
      <c r="E24" s="229"/>
      <c r="F24" s="31" t="s">
        <v>2</v>
      </c>
      <c r="G24" s="31" t="s">
        <v>3</v>
      </c>
      <c r="H24" s="31" t="s">
        <v>4</v>
      </c>
      <c r="I24" s="212"/>
    </row>
    <row r="25" spans="1:9" ht="35.25" customHeight="1" thickBot="1">
      <c r="A25" s="4" t="s">
        <v>7</v>
      </c>
      <c r="B25" s="6" t="s">
        <v>8</v>
      </c>
      <c r="C25" s="6" t="s">
        <v>9</v>
      </c>
      <c r="D25" s="231" t="s">
        <v>10</v>
      </c>
      <c r="E25" s="232"/>
      <c r="F25" s="43" t="s">
        <v>11</v>
      </c>
      <c r="G25" s="43" t="s">
        <v>12</v>
      </c>
      <c r="H25" s="43" t="s">
        <v>13</v>
      </c>
      <c r="I25" s="43" t="s">
        <v>14</v>
      </c>
    </row>
    <row r="26" spans="1:9" ht="12.75">
      <c r="A26" s="37" t="s">
        <v>161</v>
      </c>
      <c r="B26" s="7" t="s">
        <v>22</v>
      </c>
      <c r="C26" s="11" t="s">
        <v>23</v>
      </c>
      <c r="D26" s="11" t="s">
        <v>23</v>
      </c>
      <c r="E26" s="11" t="s">
        <v>254</v>
      </c>
      <c r="F26" s="29">
        <v>25555.87</v>
      </c>
      <c r="G26" s="29">
        <v>0</v>
      </c>
      <c r="H26" s="29">
        <v>0</v>
      </c>
      <c r="I26" s="44"/>
    </row>
    <row r="27" spans="1:9" ht="12.75">
      <c r="A27" s="37" t="s">
        <v>162</v>
      </c>
      <c r="B27" s="8" t="s">
        <v>24</v>
      </c>
      <c r="C27" s="12" t="s">
        <v>23</v>
      </c>
      <c r="D27" s="12" t="s">
        <v>23</v>
      </c>
      <c r="E27" s="12"/>
      <c r="F27" s="25"/>
      <c r="G27" s="25"/>
      <c r="H27" s="25"/>
      <c r="I27" s="32"/>
    </row>
    <row r="28" spans="1:9" ht="12.75">
      <c r="A28" s="38" t="s">
        <v>25</v>
      </c>
      <c r="B28" s="9" t="s">
        <v>26</v>
      </c>
      <c r="C28" s="13"/>
      <c r="D28" s="16"/>
      <c r="E28" s="13"/>
      <c r="F28" s="26">
        <f>F32+F43+F40</f>
        <v>8405694</v>
      </c>
      <c r="G28" s="26">
        <f>G32+G43</f>
        <v>7819782</v>
      </c>
      <c r="H28" s="26">
        <f>H32+H43</f>
        <v>7820082</v>
      </c>
      <c r="I28" s="32"/>
    </row>
    <row r="29" spans="1:9" ht="22.5">
      <c r="A29" s="36" t="s">
        <v>27</v>
      </c>
      <c r="B29" s="8" t="s">
        <v>28</v>
      </c>
      <c r="C29" s="12" t="s">
        <v>29</v>
      </c>
      <c r="D29" s="16"/>
      <c r="E29" s="12"/>
      <c r="F29" s="25"/>
      <c r="G29" s="25"/>
      <c r="H29" s="25"/>
      <c r="I29" s="32"/>
    </row>
    <row r="30" spans="1:9" ht="12.75" customHeight="1">
      <c r="A30" s="39" t="s">
        <v>30</v>
      </c>
      <c r="B30" s="197" t="s">
        <v>31</v>
      </c>
      <c r="C30" s="199"/>
      <c r="D30" s="201"/>
      <c r="E30" s="2"/>
      <c r="F30" s="203"/>
      <c r="G30" s="203"/>
      <c r="H30" s="203"/>
      <c r="I30" s="195"/>
    </row>
    <row r="31" spans="1:9" ht="13.5" thickBot="1">
      <c r="A31" s="40"/>
      <c r="B31" s="213"/>
      <c r="C31" s="214"/>
      <c r="D31" s="221"/>
      <c r="E31" s="55"/>
      <c r="F31" s="219"/>
      <c r="G31" s="219"/>
      <c r="H31" s="219"/>
      <c r="I31" s="220"/>
    </row>
    <row r="32" spans="1:9" ht="15" customHeight="1">
      <c r="A32" s="41" t="s">
        <v>32</v>
      </c>
      <c r="B32" s="7" t="s">
        <v>33</v>
      </c>
      <c r="C32" s="11" t="s">
        <v>262</v>
      </c>
      <c r="D32" s="17">
        <v>131</v>
      </c>
      <c r="E32" s="11"/>
      <c r="F32" s="90">
        <f>SUM(F33:F36)</f>
        <v>7768457</v>
      </c>
      <c r="G32" s="90">
        <f>SUM(G33:G36)</f>
        <v>7535777</v>
      </c>
      <c r="H32" s="90">
        <f>SUM(H33:H36)</f>
        <v>7536077</v>
      </c>
      <c r="I32" s="44"/>
    </row>
    <row r="33" spans="1:9" ht="48" customHeight="1">
      <c r="A33" s="36" t="s">
        <v>34</v>
      </c>
      <c r="B33" s="8" t="s">
        <v>35</v>
      </c>
      <c r="C33" s="12" t="s">
        <v>262</v>
      </c>
      <c r="D33" s="18">
        <v>131</v>
      </c>
      <c r="E33" s="12" t="s">
        <v>248</v>
      </c>
      <c r="F33" s="25">
        <f>F73+F74+F78+F85+F131+F155</f>
        <v>6562400</v>
      </c>
      <c r="G33" s="25">
        <f>G73+G74+G78+G85+G131+G155</f>
        <v>6552800</v>
      </c>
      <c r="H33" s="25">
        <f>H73+H74+H78+H85+H131+H155</f>
        <v>6553100</v>
      </c>
      <c r="I33" s="32"/>
    </row>
    <row r="34" spans="1:9" ht="35.25" customHeight="1">
      <c r="A34" s="36" t="s">
        <v>255</v>
      </c>
      <c r="B34" s="8" t="s">
        <v>36</v>
      </c>
      <c r="C34" s="12" t="s">
        <v>262</v>
      </c>
      <c r="D34" s="18">
        <v>131</v>
      </c>
      <c r="E34" s="12" t="s">
        <v>253</v>
      </c>
      <c r="F34" s="25">
        <f>F79+F80+F102+F110+F118+F119+F166+F120+F127+F129+F140+F141+F158+F164-F35</f>
        <v>897500</v>
      </c>
      <c r="G34" s="25">
        <f>G79+G80+G102+G110+G118+G119+G166+G120+G127+G129+G140+G152+G158+G164+G141+G130-G35</f>
        <v>897500</v>
      </c>
      <c r="H34" s="25">
        <f>H79+H80+H102+H110+H118+H119+H166+H120+H127+H129+H140+H152+H158+H164+H141-H35</f>
        <v>897500</v>
      </c>
      <c r="I34" s="32"/>
    </row>
    <row r="35" spans="1:9" ht="18.75" customHeight="1">
      <c r="A35" s="36"/>
      <c r="B35" s="8"/>
      <c r="C35" s="12" t="s">
        <v>262</v>
      </c>
      <c r="D35" s="18">
        <v>131</v>
      </c>
      <c r="E35" s="12" t="s">
        <v>489</v>
      </c>
      <c r="F35" s="25">
        <f>F141</f>
        <v>85477</v>
      </c>
      <c r="G35" s="25">
        <f>G141</f>
        <v>85477</v>
      </c>
      <c r="H35" s="25">
        <f>H141</f>
        <v>85477</v>
      </c>
      <c r="I35" s="32"/>
    </row>
    <row r="36" spans="1:9" ht="15" customHeight="1">
      <c r="A36" s="37" t="s">
        <v>245</v>
      </c>
      <c r="B36" s="8"/>
      <c r="C36" s="4" t="s">
        <v>262</v>
      </c>
      <c r="D36" s="16">
        <v>131</v>
      </c>
      <c r="E36" s="4" t="s">
        <v>254</v>
      </c>
      <c r="F36" s="94">
        <f>F132+F139+F149+F157+F159+F162+F163-F26</f>
        <v>223080</v>
      </c>
      <c r="G36" s="94">
        <v>0</v>
      </c>
      <c r="H36" s="94">
        <v>0</v>
      </c>
      <c r="I36" s="32"/>
    </row>
    <row r="37" spans="1:9" ht="17.25" customHeight="1">
      <c r="A37" s="41" t="s">
        <v>37</v>
      </c>
      <c r="B37" s="8" t="s">
        <v>38</v>
      </c>
      <c r="C37" s="12" t="s">
        <v>39</v>
      </c>
      <c r="D37" s="16"/>
      <c r="E37" s="12"/>
      <c r="F37" s="25"/>
      <c r="G37" s="25"/>
      <c r="H37" s="25"/>
      <c r="I37" s="32"/>
    </row>
    <row r="38" spans="1:9" ht="14.25" customHeight="1">
      <c r="A38" s="39" t="s">
        <v>30</v>
      </c>
      <c r="B38" s="197" t="s">
        <v>40</v>
      </c>
      <c r="C38" s="199" t="s">
        <v>39</v>
      </c>
      <c r="D38" s="201"/>
      <c r="E38" s="2"/>
      <c r="F38" s="203"/>
      <c r="G38" s="203"/>
      <c r="H38" s="203"/>
      <c r="I38" s="195"/>
    </row>
    <row r="39" spans="1:9" ht="12.75">
      <c r="A39" s="40"/>
      <c r="B39" s="198"/>
      <c r="C39" s="200"/>
      <c r="D39" s="202"/>
      <c r="E39" s="56"/>
      <c r="F39" s="204"/>
      <c r="G39" s="204"/>
      <c r="H39" s="204"/>
      <c r="I39" s="196"/>
    </row>
    <row r="40" spans="1:9" ht="21" customHeight="1" hidden="1">
      <c r="A40" s="41" t="s">
        <v>41</v>
      </c>
      <c r="B40" s="8" t="s">
        <v>42</v>
      </c>
      <c r="C40" s="12" t="s">
        <v>43</v>
      </c>
      <c r="D40" s="16"/>
      <c r="E40" s="12"/>
      <c r="F40" s="26">
        <f>F41</f>
        <v>0</v>
      </c>
      <c r="G40" s="25"/>
      <c r="H40" s="25"/>
      <c r="I40" s="32"/>
    </row>
    <row r="41" spans="1:9" ht="12.75" customHeight="1" hidden="1">
      <c r="A41" s="39" t="s">
        <v>30</v>
      </c>
      <c r="B41" s="197" t="s">
        <v>293</v>
      </c>
      <c r="C41" s="199" t="s">
        <v>292</v>
      </c>
      <c r="D41" s="201"/>
      <c r="E41" s="2"/>
      <c r="F41" s="203">
        <v>0</v>
      </c>
      <c r="G41" s="203"/>
      <c r="H41" s="203"/>
      <c r="I41" s="195"/>
    </row>
    <row r="42" spans="1:9" ht="12.75" hidden="1">
      <c r="A42" s="40" t="s">
        <v>294</v>
      </c>
      <c r="B42" s="198"/>
      <c r="C42" s="200"/>
      <c r="D42" s="202"/>
      <c r="E42" s="56"/>
      <c r="F42" s="204"/>
      <c r="G42" s="204"/>
      <c r="H42" s="204"/>
      <c r="I42" s="196"/>
    </row>
    <row r="43" spans="1:9" ht="15.75" customHeight="1">
      <c r="A43" s="41" t="s">
        <v>41</v>
      </c>
      <c r="B43" s="8" t="s">
        <v>42</v>
      </c>
      <c r="C43" s="12" t="s">
        <v>43</v>
      </c>
      <c r="D43" s="16"/>
      <c r="E43" s="12"/>
      <c r="F43" s="26">
        <f>SUM(F44:F61)</f>
        <v>637237</v>
      </c>
      <c r="G43" s="26">
        <f>SUM(G44:G61)</f>
        <v>284005</v>
      </c>
      <c r="H43" s="26">
        <f>SUM(H44:H61)</f>
        <v>284005</v>
      </c>
      <c r="I43" s="32"/>
    </row>
    <row r="44" spans="1:9" ht="12.75" customHeight="1">
      <c r="A44" s="39" t="s">
        <v>30</v>
      </c>
      <c r="B44" s="197" t="s">
        <v>293</v>
      </c>
      <c r="C44" s="199" t="s">
        <v>292</v>
      </c>
      <c r="D44" s="205"/>
      <c r="E44" s="2"/>
      <c r="F44" s="193">
        <f>F82+F81</f>
        <v>132200</v>
      </c>
      <c r="G44" s="193">
        <f>G82</f>
        <v>132200</v>
      </c>
      <c r="H44" s="193">
        <f>H82</f>
        <v>132200</v>
      </c>
      <c r="I44" s="191"/>
    </row>
    <row r="45" spans="1:9" ht="12.75">
      <c r="A45" s="41" t="s">
        <v>294</v>
      </c>
      <c r="B45" s="198"/>
      <c r="C45" s="200"/>
      <c r="D45" s="206"/>
      <c r="E45" s="56" t="s">
        <v>249</v>
      </c>
      <c r="F45" s="194"/>
      <c r="G45" s="194"/>
      <c r="H45" s="194"/>
      <c r="I45" s="192"/>
    </row>
    <row r="46" spans="1:9" ht="12.75">
      <c r="A46" s="40"/>
      <c r="B46" s="3"/>
      <c r="C46" s="56" t="s">
        <v>292</v>
      </c>
      <c r="D46" s="92"/>
      <c r="E46" s="56" t="s">
        <v>251</v>
      </c>
      <c r="F46" s="93">
        <f aca="true" t="shared" si="0" ref="F46:H47">F97</f>
        <v>0</v>
      </c>
      <c r="G46" s="93">
        <f t="shared" si="0"/>
        <v>0</v>
      </c>
      <c r="H46" s="93">
        <f t="shared" si="0"/>
        <v>0</v>
      </c>
      <c r="I46" s="91"/>
    </row>
    <row r="47" spans="1:9" ht="12.75" customHeight="1">
      <c r="A47" s="40"/>
      <c r="B47" s="3"/>
      <c r="C47" s="56" t="s">
        <v>292</v>
      </c>
      <c r="D47" s="92"/>
      <c r="E47" s="56" t="s">
        <v>252</v>
      </c>
      <c r="F47" s="93">
        <f t="shared" si="0"/>
        <v>14005</v>
      </c>
      <c r="G47" s="93">
        <f t="shared" si="0"/>
        <v>14005</v>
      </c>
      <c r="H47" s="93">
        <f t="shared" si="0"/>
        <v>14005</v>
      </c>
      <c r="I47" s="91"/>
    </row>
    <row r="48" spans="1:9" ht="12.75" customHeight="1">
      <c r="A48" s="40"/>
      <c r="B48" s="3"/>
      <c r="C48" s="56" t="s">
        <v>292</v>
      </c>
      <c r="D48" s="92"/>
      <c r="E48" s="56" t="s">
        <v>326</v>
      </c>
      <c r="F48" s="93">
        <f>F128+F130+F161+F138+F153</f>
        <v>0</v>
      </c>
      <c r="G48" s="93">
        <f>G122</f>
        <v>0</v>
      </c>
      <c r="H48" s="93">
        <f>H122</f>
        <v>0</v>
      </c>
      <c r="I48" s="91"/>
    </row>
    <row r="49" spans="1:9" ht="12.75" customHeight="1">
      <c r="A49" s="40"/>
      <c r="B49" s="3"/>
      <c r="C49" s="56" t="s">
        <v>292</v>
      </c>
      <c r="D49" s="92"/>
      <c r="E49" s="56" t="s">
        <v>275</v>
      </c>
      <c r="F49" s="93">
        <f>F121</f>
        <v>0</v>
      </c>
      <c r="G49" s="93">
        <f>G121</f>
        <v>0</v>
      </c>
      <c r="H49" s="93">
        <f>H121</f>
        <v>0</v>
      </c>
      <c r="I49" s="91"/>
    </row>
    <row r="50" spans="1:9" ht="12.75" customHeight="1">
      <c r="A50" s="40"/>
      <c r="B50" s="3"/>
      <c r="C50" s="56" t="s">
        <v>292</v>
      </c>
      <c r="D50" s="92"/>
      <c r="E50" s="56" t="s">
        <v>257</v>
      </c>
      <c r="F50" s="93">
        <f>F143+F145+F142</f>
        <v>20350</v>
      </c>
      <c r="G50" s="93">
        <f>G142+G143</f>
        <v>2728</v>
      </c>
      <c r="H50" s="93">
        <f>H142+H143</f>
        <v>2728</v>
      </c>
      <c r="I50" s="91"/>
    </row>
    <row r="51" spans="1:9" ht="12.75">
      <c r="A51" s="40"/>
      <c r="B51" s="3"/>
      <c r="C51" s="56" t="s">
        <v>292</v>
      </c>
      <c r="D51" s="92"/>
      <c r="E51" s="56" t="s">
        <v>258</v>
      </c>
      <c r="F51" s="93">
        <f>F146</f>
        <v>0</v>
      </c>
      <c r="G51" s="93">
        <f>G146</f>
        <v>0</v>
      </c>
      <c r="H51" s="93">
        <f>H146</f>
        <v>0</v>
      </c>
      <c r="I51" s="91"/>
    </row>
    <row r="52" spans="1:9" ht="12.75">
      <c r="A52" s="40"/>
      <c r="B52" s="3"/>
      <c r="C52" s="56" t="s">
        <v>292</v>
      </c>
      <c r="D52" s="92"/>
      <c r="E52" s="56" t="s">
        <v>278</v>
      </c>
      <c r="F52" s="93">
        <f>F125</f>
        <v>0</v>
      </c>
      <c r="G52" s="93">
        <v>0</v>
      </c>
      <c r="H52" s="93">
        <v>0</v>
      </c>
      <c r="I52" s="91"/>
    </row>
    <row r="53" spans="1:9" ht="12.75">
      <c r="A53" s="40"/>
      <c r="B53" s="3"/>
      <c r="C53" s="56" t="s">
        <v>292</v>
      </c>
      <c r="D53" s="92"/>
      <c r="E53" s="56" t="s">
        <v>285</v>
      </c>
      <c r="F53" s="93">
        <f>F126+F156+F137</f>
        <v>0</v>
      </c>
      <c r="G53" s="93">
        <v>0</v>
      </c>
      <c r="H53" s="93">
        <v>0</v>
      </c>
      <c r="I53" s="91"/>
    </row>
    <row r="54" spans="1:9" ht="12.75">
      <c r="A54" s="40"/>
      <c r="B54" s="3"/>
      <c r="C54" s="56" t="s">
        <v>292</v>
      </c>
      <c r="D54" s="92"/>
      <c r="E54" s="56" t="s">
        <v>284</v>
      </c>
      <c r="F54" s="93">
        <f>F123+F135+F154+F124+F152</f>
        <v>0</v>
      </c>
      <c r="G54" s="93">
        <v>0</v>
      </c>
      <c r="H54" s="93">
        <v>0</v>
      </c>
      <c r="I54" s="91"/>
    </row>
    <row r="55" spans="1:9" ht="12.75">
      <c r="A55" s="40"/>
      <c r="B55" s="3"/>
      <c r="C55" s="56" t="s">
        <v>292</v>
      </c>
      <c r="D55" s="92"/>
      <c r="E55" s="56" t="s">
        <v>280</v>
      </c>
      <c r="F55" s="93">
        <f>F147+F148</f>
        <v>0</v>
      </c>
      <c r="G55" s="93">
        <f>G147</f>
        <v>0</v>
      </c>
      <c r="H55" s="93">
        <f>H147</f>
        <v>0</v>
      </c>
      <c r="I55" s="91"/>
    </row>
    <row r="56" spans="1:9" ht="12.75">
      <c r="A56" s="40"/>
      <c r="B56" s="3"/>
      <c r="C56" s="56" t="s">
        <v>292</v>
      </c>
      <c r="D56" s="92"/>
      <c r="E56" s="56" t="s">
        <v>287</v>
      </c>
      <c r="F56" s="93">
        <f>F77+F88</f>
        <v>0</v>
      </c>
      <c r="G56" s="93">
        <f>G77+G88</f>
        <v>0</v>
      </c>
      <c r="H56" s="93">
        <f>H77+H88</f>
        <v>0</v>
      </c>
      <c r="I56" s="91"/>
    </row>
    <row r="57" spans="1:9" ht="12.75">
      <c r="A57" s="40"/>
      <c r="B57" s="3"/>
      <c r="C57" s="56" t="s">
        <v>292</v>
      </c>
      <c r="D57" s="92"/>
      <c r="E57" s="56" t="s">
        <v>289</v>
      </c>
      <c r="F57" s="93">
        <f>F151+F160+F133</f>
        <v>135072</v>
      </c>
      <c r="G57" s="93">
        <f>G151</f>
        <v>135072</v>
      </c>
      <c r="H57" s="93">
        <f>H151</f>
        <v>135072</v>
      </c>
      <c r="I57" s="91"/>
    </row>
    <row r="58" spans="1:9" ht="12.75">
      <c r="A58" s="40"/>
      <c r="B58" s="3"/>
      <c r="C58" s="56" t="s">
        <v>292</v>
      </c>
      <c r="D58" s="92"/>
      <c r="E58" s="56" t="s">
        <v>295</v>
      </c>
      <c r="F58" s="93">
        <f>F136</f>
        <v>0</v>
      </c>
      <c r="G58" s="93">
        <v>0</v>
      </c>
      <c r="H58" s="93">
        <v>0</v>
      </c>
      <c r="I58" s="91"/>
    </row>
    <row r="59" spans="1:9" ht="12.75">
      <c r="A59" s="40"/>
      <c r="B59" s="3"/>
      <c r="C59" s="56" t="s">
        <v>292</v>
      </c>
      <c r="D59" s="92"/>
      <c r="E59" s="56" t="s">
        <v>296</v>
      </c>
      <c r="F59" s="93">
        <f>F75+F86+F76+F87</f>
        <v>0</v>
      </c>
      <c r="G59" s="93">
        <v>0</v>
      </c>
      <c r="H59" s="93">
        <v>0</v>
      </c>
      <c r="I59" s="91"/>
    </row>
    <row r="60" spans="1:9" ht="12.75">
      <c r="A60" s="40"/>
      <c r="B60" s="3"/>
      <c r="C60" s="56" t="s">
        <v>292</v>
      </c>
      <c r="D60" s="92"/>
      <c r="E60" s="56" t="s">
        <v>282</v>
      </c>
      <c r="F60" s="93">
        <f>F122</f>
        <v>335610</v>
      </c>
      <c r="G60" s="93">
        <f>G122</f>
        <v>0</v>
      </c>
      <c r="H60" s="93">
        <f>H122</f>
        <v>0</v>
      </c>
      <c r="I60" s="91"/>
    </row>
    <row r="61" spans="1:9" ht="17.25" customHeight="1">
      <c r="A61" s="41" t="s">
        <v>46</v>
      </c>
      <c r="B61" s="8" t="s">
        <v>293</v>
      </c>
      <c r="C61" s="12" t="s">
        <v>43</v>
      </c>
      <c r="D61" s="16"/>
      <c r="E61" s="12"/>
      <c r="F61" s="25"/>
      <c r="G61" s="25"/>
      <c r="H61" s="25"/>
      <c r="I61" s="32"/>
    </row>
    <row r="62" spans="1:9" ht="12.75" customHeight="1">
      <c r="A62" s="41" t="s">
        <v>245</v>
      </c>
      <c r="B62" s="8" t="s">
        <v>44</v>
      </c>
      <c r="C62" s="12" t="s">
        <v>45</v>
      </c>
      <c r="D62" s="16"/>
      <c r="E62" s="12"/>
      <c r="F62" s="25"/>
      <c r="G62" s="25"/>
      <c r="H62" s="25"/>
      <c r="I62" s="32"/>
    </row>
    <row r="63" spans="1:9" ht="12.75" customHeight="1">
      <c r="A63" s="41" t="s">
        <v>30</v>
      </c>
      <c r="B63" s="8"/>
      <c r="C63" s="12"/>
      <c r="D63" s="16"/>
      <c r="E63" s="12"/>
      <c r="F63" s="25"/>
      <c r="G63" s="25"/>
      <c r="H63" s="25"/>
      <c r="I63" s="32"/>
    </row>
    <row r="64" spans="1:9" ht="21" customHeight="1">
      <c r="A64" s="41" t="s">
        <v>47</v>
      </c>
      <c r="B64" s="8" t="s">
        <v>48</v>
      </c>
      <c r="C64" s="12"/>
      <c r="D64" s="16"/>
      <c r="E64" s="12"/>
      <c r="F64" s="25"/>
      <c r="G64" s="25"/>
      <c r="H64" s="25"/>
      <c r="I64" s="32"/>
    </row>
    <row r="65" spans="1:9" ht="12.75">
      <c r="A65" s="39" t="s">
        <v>30</v>
      </c>
      <c r="B65" s="197"/>
      <c r="C65" s="199"/>
      <c r="D65" s="201"/>
      <c r="E65" s="2"/>
      <c r="F65" s="203"/>
      <c r="G65" s="203"/>
      <c r="H65" s="203"/>
      <c r="I65" s="195"/>
    </row>
    <row r="66" spans="1:9" ht="1.5" customHeight="1">
      <c r="A66" s="40"/>
      <c r="B66" s="198"/>
      <c r="C66" s="200"/>
      <c r="D66" s="202"/>
      <c r="E66" s="56"/>
      <c r="F66" s="204"/>
      <c r="G66" s="204"/>
      <c r="H66" s="204"/>
      <c r="I66" s="196"/>
    </row>
    <row r="67" spans="1:9" ht="14.25" customHeight="1">
      <c r="A67" s="41"/>
      <c r="B67" s="8"/>
      <c r="C67" s="12"/>
      <c r="D67" s="16"/>
      <c r="E67" s="12"/>
      <c r="F67" s="25"/>
      <c r="G67" s="25"/>
      <c r="H67" s="25"/>
      <c r="I67" s="32"/>
    </row>
    <row r="68" spans="1:9" ht="11.25" customHeight="1">
      <c r="A68" s="41" t="s">
        <v>163</v>
      </c>
      <c r="B68" s="8" t="s">
        <v>49</v>
      </c>
      <c r="C68" s="12" t="s">
        <v>23</v>
      </c>
      <c r="D68" s="16"/>
      <c r="E68" s="12"/>
      <c r="F68" s="25"/>
      <c r="G68" s="25"/>
      <c r="H68" s="25"/>
      <c r="I68" s="32"/>
    </row>
    <row r="69" spans="1:9" ht="20.25" customHeight="1">
      <c r="A69" s="36" t="s">
        <v>50</v>
      </c>
      <c r="B69" s="8" t="s">
        <v>51</v>
      </c>
      <c r="C69" s="12" t="s">
        <v>52</v>
      </c>
      <c r="D69" s="16"/>
      <c r="E69" s="12"/>
      <c r="F69" s="25"/>
      <c r="G69" s="25"/>
      <c r="H69" s="25"/>
      <c r="I69" s="33" t="s">
        <v>23</v>
      </c>
    </row>
    <row r="70" spans="1:9" ht="18" customHeight="1">
      <c r="A70" s="41"/>
      <c r="B70" s="8"/>
      <c r="C70" s="12"/>
      <c r="D70" s="16"/>
      <c r="E70" s="12"/>
      <c r="F70" s="25"/>
      <c r="G70" s="25"/>
      <c r="H70" s="25"/>
      <c r="I70" s="33"/>
    </row>
    <row r="71" spans="1:10" ht="18" customHeight="1">
      <c r="A71" s="38" t="s">
        <v>53</v>
      </c>
      <c r="B71" s="9" t="s">
        <v>54</v>
      </c>
      <c r="C71" s="13" t="s">
        <v>23</v>
      </c>
      <c r="D71" s="16"/>
      <c r="E71" s="13"/>
      <c r="F71" s="26">
        <f>F72+F95+F102+F110+F112</f>
        <v>8431249.870000001</v>
      </c>
      <c r="G71" s="26">
        <f>G72+G95+G102+G110+G112</f>
        <v>7819782</v>
      </c>
      <c r="H71" s="26">
        <f>H72+H95+H102+H106+H110+H112</f>
        <v>7820082</v>
      </c>
      <c r="I71" s="33"/>
      <c r="J71" s="98"/>
    </row>
    <row r="72" spans="1:9" ht="17.25" customHeight="1">
      <c r="A72" s="36" t="s">
        <v>164</v>
      </c>
      <c r="B72" s="8" t="s">
        <v>55</v>
      </c>
      <c r="C72" s="12" t="s">
        <v>23</v>
      </c>
      <c r="D72" s="19"/>
      <c r="E72" s="12"/>
      <c r="F72" s="26">
        <f>SUM(F73:F84)</f>
        <v>6694600</v>
      </c>
      <c r="G72" s="26">
        <f>SUM(G73:G84)</f>
        <v>6685000</v>
      </c>
      <c r="H72" s="26">
        <f>SUM(H73:H84)</f>
        <v>6685300</v>
      </c>
      <c r="I72" s="33" t="s">
        <v>23</v>
      </c>
    </row>
    <row r="73" spans="1:9" ht="24" customHeight="1">
      <c r="A73" s="36" t="s">
        <v>158</v>
      </c>
      <c r="B73" s="8" t="s">
        <v>56</v>
      </c>
      <c r="C73" s="57" t="s">
        <v>263</v>
      </c>
      <c r="D73" s="20">
        <v>211</v>
      </c>
      <c r="E73" s="57" t="s">
        <v>248</v>
      </c>
      <c r="F73" s="25">
        <v>5009500</v>
      </c>
      <c r="G73" s="25">
        <v>5002200</v>
      </c>
      <c r="H73" s="25">
        <v>5002400</v>
      </c>
      <c r="I73" s="33" t="s">
        <v>23</v>
      </c>
    </row>
    <row r="74" spans="1:9" ht="21.75" customHeight="1">
      <c r="A74" s="41"/>
      <c r="B74" s="8"/>
      <c r="C74" s="57" t="s">
        <v>263</v>
      </c>
      <c r="D74" s="20">
        <v>266</v>
      </c>
      <c r="E74" s="57" t="s">
        <v>248</v>
      </c>
      <c r="F74" s="25">
        <v>40000</v>
      </c>
      <c r="G74" s="25">
        <v>40000</v>
      </c>
      <c r="H74" s="25">
        <v>40000</v>
      </c>
      <c r="I74" s="33"/>
    </row>
    <row r="75" spans="1:9" ht="19.5" customHeight="1" hidden="1">
      <c r="A75" s="41"/>
      <c r="B75" s="8"/>
      <c r="C75" s="57" t="s">
        <v>297</v>
      </c>
      <c r="D75" s="20">
        <v>211</v>
      </c>
      <c r="E75" s="57" t="s">
        <v>296</v>
      </c>
      <c r="F75" s="25">
        <v>0</v>
      </c>
      <c r="G75" s="25">
        <v>0</v>
      </c>
      <c r="H75" s="25">
        <v>0</v>
      </c>
      <c r="I75" s="33"/>
    </row>
    <row r="76" spans="1:9" ht="21" customHeight="1" hidden="1">
      <c r="A76" s="41"/>
      <c r="B76" s="8"/>
      <c r="C76" s="57" t="s">
        <v>300</v>
      </c>
      <c r="D76" s="20">
        <v>211</v>
      </c>
      <c r="E76" s="57" t="s">
        <v>296</v>
      </c>
      <c r="F76" s="25">
        <v>0</v>
      </c>
      <c r="G76" s="25"/>
      <c r="H76" s="25"/>
      <c r="I76" s="33"/>
    </row>
    <row r="77" spans="1:9" ht="15.75" customHeight="1">
      <c r="A77" s="41"/>
      <c r="B77" s="8"/>
      <c r="C77" s="57" t="s">
        <v>286</v>
      </c>
      <c r="D77" s="20">
        <v>211</v>
      </c>
      <c r="E77" s="57" t="s">
        <v>287</v>
      </c>
      <c r="F77" s="25">
        <v>0</v>
      </c>
      <c r="G77" s="25">
        <v>0</v>
      </c>
      <c r="H77" s="25">
        <v>0</v>
      </c>
      <c r="I77" s="33"/>
    </row>
    <row r="78" spans="1:9" ht="18" customHeight="1">
      <c r="A78" s="41" t="s">
        <v>159</v>
      </c>
      <c r="B78" s="8" t="s">
        <v>57</v>
      </c>
      <c r="C78" s="57" t="s">
        <v>264</v>
      </c>
      <c r="D78" s="20">
        <v>266</v>
      </c>
      <c r="E78" s="57" t="s">
        <v>248</v>
      </c>
      <c r="F78" s="25">
        <v>0</v>
      </c>
      <c r="G78" s="25">
        <v>0</v>
      </c>
      <c r="H78" s="25">
        <v>0</v>
      </c>
      <c r="I78" s="33" t="s">
        <v>23</v>
      </c>
    </row>
    <row r="79" spans="1:9" ht="18.75" customHeight="1" hidden="1">
      <c r="A79" s="41"/>
      <c r="B79" s="8"/>
      <c r="C79" s="57" t="s">
        <v>265</v>
      </c>
      <c r="D79" s="20">
        <v>212</v>
      </c>
      <c r="E79" s="57" t="s">
        <v>253</v>
      </c>
      <c r="F79" s="25">
        <v>0</v>
      </c>
      <c r="G79" s="25">
        <v>0</v>
      </c>
      <c r="H79" s="25">
        <v>0</v>
      </c>
      <c r="I79" s="33"/>
    </row>
    <row r="80" spans="1:9" ht="18.75" customHeight="1" hidden="1">
      <c r="A80" s="41"/>
      <c r="B80" s="8"/>
      <c r="C80" s="57" t="s">
        <v>265</v>
      </c>
      <c r="D80" s="20">
        <v>226</v>
      </c>
      <c r="E80" s="57" t="s">
        <v>253</v>
      </c>
      <c r="F80" s="25">
        <v>0</v>
      </c>
      <c r="G80" s="25">
        <v>0</v>
      </c>
      <c r="H80" s="25">
        <v>0</v>
      </c>
      <c r="I80" s="33"/>
    </row>
    <row r="81" spans="1:9" ht="18.75" customHeight="1" hidden="1">
      <c r="A81" s="41"/>
      <c r="B81" s="8"/>
      <c r="C81" s="57" t="s">
        <v>487</v>
      </c>
      <c r="D81" s="20">
        <v>267</v>
      </c>
      <c r="E81" s="57" t="s">
        <v>249</v>
      </c>
      <c r="F81" s="25">
        <v>0</v>
      </c>
      <c r="G81" s="25">
        <v>0</v>
      </c>
      <c r="H81" s="25">
        <v>0</v>
      </c>
      <c r="I81" s="33"/>
    </row>
    <row r="82" spans="1:9" ht="23.25" customHeight="1">
      <c r="A82" s="41"/>
      <c r="B82" s="8"/>
      <c r="C82" s="57" t="s">
        <v>265</v>
      </c>
      <c r="D82" s="20">
        <v>267</v>
      </c>
      <c r="E82" s="57" t="s">
        <v>249</v>
      </c>
      <c r="F82" s="25">
        <v>132200</v>
      </c>
      <c r="G82" s="25">
        <v>132200</v>
      </c>
      <c r="H82" s="25">
        <v>132200</v>
      </c>
      <c r="I82" s="33"/>
    </row>
    <row r="83" spans="1:9" ht="21.75" customHeight="1">
      <c r="A83" s="36" t="s">
        <v>58</v>
      </c>
      <c r="B83" s="8" t="s">
        <v>59</v>
      </c>
      <c r="C83" s="57" t="s">
        <v>60</v>
      </c>
      <c r="D83" s="20"/>
      <c r="E83" s="57"/>
      <c r="F83" s="25"/>
      <c r="G83" s="25"/>
      <c r="H83" s="25"/>
      <c r="I83" s="33" t="s">
        <v>23</v>
      </c>
    </row>
    <row r="84" spans="1:9" ht="24" customHeight="1">
      <c r="A84" s="36" t="s">
        <v>61</v>
      </c>
      <c r="B84" s="8" t="s">
        <v>62</v>
      </c>
      <c r="C84" s="57" t="s">
        <v>63</v>
      </c>
      <c r="D84" s="20">
        <v>213</v>
      </c>
      <c r="E84" s="57"/>
      <c r="F84" s="26">
        <f>SUM(F85:F88)</f>
        <v>1512900</v>
      </c>
      <c r="G84" s="26">
        <f>SUM(G85:G88)</f>
        <v>1510600</v>
      </c>
      <c r="H84" s="26">
        <f>SUM(H85:H88)</f>
        <v>1510700</v>
      </c>
      <c r="I84" s="33" t="s">
        <v>23</v>
      </c>
    </row>
    <row r="85" spans="1:9" ht="12.75" customHeight="1">
      <c r="A85" s="36" t="s">
        <v>64</v>
      </c>
      <c r="B85" s="8" t="s">
        <v>65</v>
      </c>
      <c r="C85" s="57" t="s">
        <v>266</v>
      </c>
      <c r="D85" s="20">
        <v>213</v>
      </c>
      <c r="E85" s="57" t="s">
        <v>248</v>
      </c>
      <c r="F85" s="25">
        <v>1512900</v>
      </c>
      <c r="G85" s="25">
        <v>1510600</v>
      </c>
      <c r="H85" s="25">
        <v>1510700</v>
      </c>
      <c r="I85" s="33" t="s">
        <v>23</v>
      </c>
    </row>
    <row r="86" spans="1:9" ht="13.5" customHeight="1" hidden="1">
      <c r="A86" s="41"/>
      <c r="B86" s="8"/>
      <c r="C86" s="57" t="s">
        <v>298</v>
      </c>
      <c r="D86" s="20">
        <v>213</v>
      </c>
      <c r="E86" s="57" t="s">
        <v>296</v>
      </c>
      <c r="F86" s="25">
        <v>0</v>
      </c>
      <c r="G86" s="25"/>
      <c r="H86" s="25"/>
      <c r="I86" s="96"/>
    </row>
    <row r="87" spans="1:9" ht="13.5" customHeight="1" hidden="1">
      <c r="A87" s="41"/>
      <c r="B87" s="8"/>
      <c r="C87" s="57" t="s">
        <v>301</v>
      </c>
      <c r="D87" s="20">
        <v>213</v>
      </c>
      <c r="E87" s="57" t="s">
        <v>296</v>
      </c>
      <c r="F87" s="25">
        <v>0</v>
      </c>
      <c r="G87" s="25"/>
      <c r="H87" s="25"/>
      <c r="I87" s="96"/>
    </row>
    <row r="88" spans="1:9" ht="12.75" customHeight="1">
      <c r="A88" s="41"/>
      <c r="B88" s="8"/>
      <c r="C88" s="57" t="s">
        <v>288</v>
      </c>
      <c r="D88" s="20">
        <v>213</v>
      </c>
      <c r="E88" s="57" t="s">
        <v>287</v>
      </c>
      <c r="F88" s="25">
        <v>0</v>
      </c>
      <c r="G88" s="25">
        <v>0</v>
      </c>
      <c r="H88" s="25">
        <v>0</v>
      </c>
      <c r="I88" s="96"/>
    </row>
    <row r="89" spans="1:9" ht="12.75" customHeight="1">
      <c r="A89" s="41" t="s">
        <v>66</v>
      </c>
      <c r="B89" s="8" t="s">
        <v>67</v>
      </c>
      <c r="C89" s="57" t="s">
        <v>63</v>
      </c>
      <c r="D89" s="16"/>
      <c r="E89" s="57"/>
      <c r="F89" s="25"/>
      <c r="G89" s="25"/>
      <c r="H89" s="25"/>
      <c r="I89" s="45" t="s">
        <v>23</v>
      </c>
    </row>
    <row r="90" spans="1:9" ht="14.25" customHeight="1">
      <c r="A90" s="41" t="s">
        <v>68</v>
      </c>
      <c r="B90" s="3" t="s">
        <v>69</v>
      </c>
      <c r="C90" s="58" t="s">
        <v>70</v>
      </c>
      <c r="D90" s="23"/>
      <c r="E90" s="58"/>
      <c r="F90" s="29"/>
      <c r="G90" s="29"/>
      <c r="H90" s="29"/>
      <c r="I90" s="42" t="s">
        <v>23</v>
      </c>
    </row>
    <row r="91" spans="1:9" ht="31.5" customHeight="1">
      <c r="A91" s="36" t="s">
        <v>71</v>
      </c>
      <c r="B91" s="8" t="s">
        <v>72</v>
      </c>
      <c r="C91" s="57" t="s">
        <v>73</v>
      </c>
      <c r="D91" s="16"/>
      <c r="E91" s="57"/>
      <c r="F91" s="25"/>
      <c r="G91" s="25"/>
      <c r="H91" s="25"/>
      <c r="I91" s="33" t="s">
        <v>23</v>
      </c>
    </row>
    <row r="92" spans="1:9" ht="31.5" customHeight="1">
      <c r="A92" s="36" t="s">
        <v>74</v>
      </c>
      <c r="B92" s="8" t="s">
        <v>75</v>
      </c>
      <c r="C92" s="57" t="s">
        <v>76</v>
      </c>
      <c r="D92" s="16"/>
      <c r="E92" s="57"/>
      <c r="F92" s="25"/>
      <c r="G92" s="25"/>
      <c r="H92" s="25"/>
      <c r="I92" s="42" t="s">
        <v>23</v>
      </c>
    </row>
    <row r="93" spans="1:9" ht="12.75">
      <c r="A93" s="36" t="s">
        <v>165</v>
      </c>
      <c r="B93" s="8" t="s">
        <v>77</v>
      </c>
      <c r="C93" s="57" t="s">
        <v>76</v>
      </c>
      <c r="D93" s="16"/>
      <c r="E93" s="57"/>
      <c r="F93" s="25"/>
      <c r="G93" s="25"/>
      <c r="H93" s="25"/>
      <c r="I93" s="33" t="s">
        <v>23</v>
      </c>
    </row>
    <row r="94" spans="1:9" ht="24" customHeight="1">
      <c r="A94" s="36" t="s">
        <v>78</v>
      </c>
      <c r="B94" s="8" t="s">
        <v>79</v>
      </c>
      <c r="C94" s="57" t="s">
        <v>76</v>
      </c>
      <c r="D94" s="16"/>
      <c r="E94" s="57"/>
      <c r="F94" s="25"/>
      <c r="G94" s="25"/>
      <c r="H94" s="25"/>
      <c r="I94" s="33" t="s">
        <v>23</v>
      </c>
    </row>
    <row r="95" spans="1:9" ht="35.25" customHeight="1">
      <c r="A95" s="36" t="s">
        <v>80</v>
      </c>
      <c r="B95" s="8" t="s">
        <v>81</v>
      </c>
      <c r="C95" s="57" t="s">
        <v>82</v>
      </c>
      <c r="D95" s="16"/>
      <c r="E95" s="57"/>
      <c r="F95" s="26">
        <f>SUM(F97:F98)</f>
        <v>14005</v>
      </c>
      <c r="G95" s="26">
        <f>SUM(G96:G98)</f>
        <v>14005</v>
      </c>
      <c r="H95" s="26">
        <f>SUM(H96:H98)</f>
        <v>14005</v>
      </c>
      <c r="I95" s="33" t="s">
        <v>23</v>
      </c>
    </row>
    <row r="96" spans="1:9" ht="21" customHeight="1">
      <c r="A96" s="36" t="s">
        <v>83</v>
      </c>
      <c r="B96" s="8" t="s">
        <v>84</v>
      </c>
      <c r="C96" s="57" t="s">
        <v>85</v>
      </c>
      <c r="D96" s="16"/>
      <c r="E96" s="57"/>
      <c r="F96" s="25"/>
      <c r="G96" s="25"/>
      <c r="H96" s="25"/>
      <c r="I96" s="33" t="s">
        <v>23</v>
      </c>
    </row>
    <row r="97" spans="1:9" ht="12.75" customHeight="1">
      <c r="A97" s="36" t="s">
        <v>155</v>
      </c>
      <c r="B97" s="8" t="s">
        <v>86</v>
      </c>
      <c r="C97" s="57" t="s">
        <v>488</v>
      </c>
      <c r="D97" s="20">
        <v>265</v>
      </c>
      <c r="E97" s="57" t="s">
        <v>251</v>
      </c>
      <c r="F97" s="25">
        <v>0</v>
      </c>
      <c r="G97" s="25">
        <v>0</v>
      </c>
      <c r="H97" s="25">
        <v>0</v>
      </c>
      <c r="I97" s="33" t="s">
        <v>23</v>
      </c>
    </row>
    <row r="98" spans="1:9" ht="18" customHeight="1">
      <c r="A98" s="36"/>
      <c r="B98" s="8"/>
      <c r="C98" s="57" t="s">
        <v>267</v>
      </c>
      <c r="D98" s="16">
        <v>262</v>
      </c>
      <c r="E98" s="57" t="s">
        <v>252</v>
      </c>
      <c r="F98" s="25">
        <v>14005</v>
      </c>
      <c r="G98" s="25">
        <v>14005</v>
      </c>
      <c r="H98" s="25">
        <v>14005</v>
      </c>
      <c r="I98" s="34"/>
    </row>
    <row r="99" spans="1:9" ht="19.5" customHeight="1">
      <c r="A99" s="36" t="s">
        <v>87</v>
      </c>
      <c r="B99" s="8" t="s">
        <v>88</v>
      </c>
      <c r="C99" s="57" t="s">
        <v>89</v>
      </c>
      <c r="D99" s="16"/>
      <c r="E99" s="57"/>
      <c r="F99" s="25"/>
      <c r="G99" s="25"/>
      <c r="H99" s="25"/>
      <c r="I99" s="33" t="s">
        <v>23</v>
      </c>
    </row>
    <row r="100" spans="1:9" ht="12.75" customHeight="1">
      <c r="A100" s="36" t="s">
        <v>90</v>
      </c>
      <c r="B100" s="8" t="s">
        <v>91</v>
      </c>
      <c r="C100" s="57" t="s">
        <v>92</v>
      </c>
      <c r="D100" s="16"/>
      <c r="E100" s="57"/>
      <c r="F100" s="25"/>
      <c r="G100" s="25"/>
      <c r="H100" s="25"/>
      <c r="I100" s="33" t="s">
        <v>23</v>
      </c>
    </row>
    <row r="101" spans="1:9" ht="13.5" customHeight="1">
      <c r="A101" s="36" t="s">
        <v>93</v>
      </c>
      <c r="B101" s="8" t="s">
        <v>94</v>
      </c>
      <c r="C101" s="57" t="s">
        <v>95</v>
      </c>
      <c r="D101" s="16"/>
      <c r="E101" s="57"/>
      <c r="F101" s="25"/>
      <c r="G101" s="25"/>
      <c r="H101" s="25"/>
      <c r="I101" s="33" t="s">
        <v>23</v>
      </c>
    </row>
    <row r="102" spans="1:10" ht="19.5" customHeight="1">
      <c r="A102" s="36" t="s">
        <v>96</v>
      </c>
      <c r="B102" s="8" t="s">
        <v>97</v>
      </c>
      <c r="C102" s="57" t="s">
        <v>98</v>
      </c>
      <c r="D102" s="16"/>
      <c r="E102" s="57"/>
      <c r="F102" s="26">
        <f>SUM(F103:F105)</f>
        <v>1500</v>
      </c>
      <c r="G102" s="26">
        <f>SUM(G103:G105)</f>
        <v>1500</v>
      </c>
      <c r="H102" s="26">
        <f>SUM(H103:H105)</f>
        <v>1500</v>
      </c>
      <c r="I102" s="33" t="s">
        <v>23</v>
      </c>
      <c r="J102" s="98"/>
    </row>
    <row r="103" spans="1:9" ht="0.75" customHeight="1">
      <c r="A103" s="36" t="s">
        <v>99</v>
      </c>
      <c r="B103" s="8" t="s">
        <v>100</v>
      </c>
      <c r="C103" s="57" t="s">
        <v>268</v>
      </c>
      <c r="D103" s="16">
        <v>291</v>
      </c>
      <c r="E103" s="57"/>
      <c r="F103" s="25">
        <v>0</v>
      </c>
      <c r="G103" s="25">
        <v>0</v>
      </c>
      <c r="H103" s="25">
        <v>0</v>
      </c>
      <c r="I103" s="33" t="s">
        <v>23</v>
      </c>
    </row>
    <row r="104" spans="1:9" ht="20.25" customHeight="1" hidden="1">
      <c r="A104" s="36" t="s">
        <v>101</v>
      </c>
      <c r="B104" s="8" t="s">
        <v>102</v>
      </c>
      <c r="C104" s="57" t="s">
        <v>269</v>
      </c>
      <c r="D104" s="16">
        <v>291</v>
      </c>
      <c r="E104" s="57" t="s">
        <v>253</v>
      </c>
      <c r="F104" s="25">
        <v>0</v>
      </c>
      <c r="G104" s="25">
        <v>0</v>
      </c>
      <c r="H104" s="25">
        <v>0</v>
      </c>
      <c r="I104" s="33" t="s">
        <v>23</v>
      </c>
    </row>
    <row r="105" spans="1:9" ht="12.75" customHeight="1">
      <c r="A105" s="36" t="s">
        <v>103</v>
      </c>
      <c r="B105" s="8" t="s">
        <v>104</v>
      </c>
      <c r="C105" s="57" t="s">
        <v>270</v>
      </c>
      <c r="D105" s="16">
        <v>291</v>
      </c>
      <c r="E105" s="57" t="s">
        <v>253</v>
      </c>
      <c r="F105" s="25">
        <v>1500</v>
      </c>
      <c r="G105" s="25">
        <v>1500</v>
      </c>
      <c r="H105" s="25">
        <v>1500</v>
      </c>
      <c r="I105" s="33" t="s">
        <v>23</v>
      </c>
    </row>
    <row r="106" spans="1:9" ht="13.5" customHeight="1">
      <c r="A106" s="36" t="s">
        <v>105</v>
      </c>
      <c r="B106" s="8" t="s">
        <v>106</v>
      </c>
      <c r="C106" s="57" t="s">
        <v>23</v>
      </c>
      <c r="D106" s="16"/>
      <c r="E106" s="57"/>
      <c r="F106" s="26">
        <v>0</v>
      </c>
      <c r="G106" s="26">
        <v>0</v>
      </c>
      <c r="H106" s="26">
        <v>0</v>
      </c>
      <c r="I106" s="33" t="s">
        <v>23</v>
      </c>
    </row>
    <row r="107" spans="1:9" ht="15.75" customHeight="1">
      <c r="A107" s="36" t="s">
        <v>107</v>
      </c>
      <c r="B107" s="8" t="s">
        <v>108</v>
      </c>
      <c r="C107" s="57" t="s">
        <v>109</v>
      </c>
      <c r="D107" s="16"/>
      <c r="E107" s="57"/>
      <c r="F107" s="25"/>
      <c r="G107" s="25"/>
      <c r="H107" s="25"/>
      <c r="I107" s="33" t="s">
        <v>23</v>
      </c>
    </row>
    <row r="108" spans="1:9" ht="12.75" customHeight="1">
      <c r="A108" s="36" t="s">
        <v>110</v>
      </c>
      <c r="B108" s="8" t="s">
        <v>111</v>
      </c>
      <c r="C108" s="57" t="s">
        <v>112</v>
      </c>
      <c r="D108" s="16"/>
      <c r="E108" s="57"/>
      <c r="F108" s="25"/>
      <c r="G108" s="25"/>
      <c r="H108" s="25"/>
      <c r="I108" s="33" t="s">
        <v>23</v>
      </c>
    </row>
    <row r="109" spans="1:9" ht="22.5" customHeight="1">
      <c r="A109" s="36" t="s">
        <v>113</v>
      </c>
      <c r="B109" s="8" t="s">
        <v>114</v>
      </c>
      <c r="C109" s="57" t="s">
        <v>115</v>
      </c>
      <c r="D109" s="16"/>
      <c r="E109" s="57"/>
      <c r="F109" s="25"/>
      <c r="G109" s="25"/>
      <c r="H109" s="25"/>
      <c r="I109" s="33" t="s">
        <v>23</v>
      </c>
    </row>
    <row r="110" spans="1:9" ht="25.5" customHeight="1">
      <c r="A110" s="36" t="s">
        <v>116</v>
      </c>
      <c r="B110" s="8" t="s">
        <v>117</v>
      </c>
      <c r="C110" s="57" t="s">
        <v>23</v>
      </c>
      <c r="D110" s="16"/>
      <c r="E110" s="57"/>
      <c r="F110" s="26">
        <f>F111</f>
        <v>0</v>
      </c>
      <c r="G110" s="26">
        <f>G111</f>
        <v>0</v>
      </c>
      <c r="H110" s="26">
        <f>H111</f>
        <v>0</v>
      </c>
      <c r="I110" s="33" t="s">
        <v>23</v>
      </c>
    </row>
    <row r="111" spans="1:9" ht="21.75" customHeight="1">
      <c r="A111" s="36" t="s">
        <v>118</v>
      </c>
      <c r="B111" s="8" t="s">
        <v>119</v>
      </c>
      <c r="C111" s="57" t="s">
        <v>276</v>
      </c>
      <c r="D111" s="20">
        <v>297</v>
      </c>
      <c r="E111" s="57" t="s">
        <v>253</v>
      </c>
      <c r="F111" s="25">
        <v>0</v>
      </c>
      <c r="G111" s="25">
        <v>0</v>
      </c>
      <c r="H111" s="25">
        <v>0</v>
      </c>
      <c r="I111" s="33" t="s">
        <v>23</v>
      </c>
    </row>
    <row r="112" spans="1:9" ht="12.75">
      <c r="A112" s="36" t="s">
        <v>160</v>
      </c>
      <c r="B112" s="8" t="s">
        <v>120</v>
      </c>
      <c r="C112" s="14" t="s">
        <v>23</v>
      </c>
      <c r="D112" s="16"/>
      <c r="E112" s="14"/>
      <c r="F112" s="26">
        <f>F116+F165</f>
        <v>1721144.87</v>
      </c>
      <c r="G112" s="26">
        <f>G116+G165</f>
        <v>1119277</v>
      </c>
      <c r="H112" s="26">
        <f>H116+H165</f>
        <v>1119277</v>
      </c>
      <c r="I112" s="35"/>
    </row>
    <row r="113" spans="1:9" ht="22.5">
      <c r="A113" s="36" t="s">
        <v>121</v>
      </c>
      <c r="B113" s="8" t="s">
        <v>122</v>
      </c>
      <c r="C113" s="14" t="s">
        <v>123</v>
      </c>
      <c r="D113" s="16"/>
      <c r="E113" s="14"/>
      <c r="F113" s="25"/>
      <c r="G113" s="25"/>
      <c r="H113" s="25"/>
      <c r="I113" s="35"/>
    </row>
    <row r="114" spans="1:9" ht="23.25" thickBot="1">
      <c r="A114" s="36" t="s">
        <v>124</v>
      </c>
      <c r="B114" s="1" t="s">
        <v>125</v>
      </c>
      <c r="C114" s="59" t="s">
        <v>126</v>
      </c>
      <c r="D114" s="22"/>
      <c r="E114" s="59"/>
      <c r="F114" s="28"/>
      <c r="G114" s="28"/>
      <c r="H114" s="28"/>
      <c r="I114" s="351"/>
    </row>
    <row r="115" spans="1:9" ht="12.75" customHeight="1">
      <c r="A115" s="36" t="s">
        <v>127</v>
      </c>
      <c r="B115" s="7" t="s">
        <v>128</v>
      </c>
      <c r="C115" s="60" t="s">
        <v>129</v>
      </c>
      <c r="D115" s="17"/>
      <c r="E115" s="60"/>
      <c r="F115" s="24"/>
      <c r="G115" s="24"/>
      <c r="H115" s="24"/>
      <c r="I115" s="352"/>
    </row>
    <row r="116" spans="1:9" ht="12.75">
      <c r="A116" s="41" t="s">
        <v>130</v>
      </c>
      <c r="B116" s="3" t="s">
        <v>131</v>
      </c>
      <c r="C116" s="61" t="s">
        <v>132</v>
      </c>
      <c r="D116" s="23"/>
      <c r="E116" s="61"/>
      <c r="F116" s="64">
        <f>SUM(F118:F164)</f>
        <v>1171144.87</v>
      </c>
      <c r="G116" s="64">
        <f>SUM(G118:G164)</f>
        <v>569277</v>
      </c>
      <c r="H116" s="64">
        <f>SUM(H118:H164)</f>
        <v>569277</v>
      </c>
      <c r="I116" s="353"/>
    </row>
    <row r="117" spans="1:9" ht="12.75">
      <c r="A117" s="39" t="s">
        <v>133</v>
      </c>
      <c r="B117" s="1"/>
      <c r="C117" s="59"/>
      <c r="D117" s="22"/>
      <c r="E117" s="59"/>
      <c r="F117" s="28"/>
      <c r="G117" s="28"/>
      <c r="H117" s="28"/>
      <c r="I117" s="353"/>
    </row>
    <row r="118" spans="1:9" ht="12.75">
      <c r="A118" s="346" t="s">
        <v>152</v>
      </c>
      <c r="B118" s="354"/>
      <c r="C118" s="62" t="s">
        <v>271</v>
      </c>
      <c r="D118" s="46">
        <v>221</v>
      </c>
      <c r="E118" s="62" t="s">
        <v>253</v>
      </c>
      <c r="F118" s="47">
        <v>6000</v>
      </c>
      <c r="G118" s="47">
        <v>6000</v>
      </c>
      <c r="H118" s="47">
        <v>6000</v>
      </c>
      <c r="I118" s="355"/>
    </row>
    <row r="119" spans="1:9" ht="12.75">
      <c r="A119" s="346" t="s">
        <v>153</v>
      </c>
      <c r="B119" s="354"/>
      <c r="C119" s="62" t="s">
        <v>271</v>
      </c>
      <c r="D119" s="46">
        <v>223</v>
      </c>
      <c r="E119" s="62" t="s">
        <v>253</v>
      </c>
      <c r="F119" s="47">
        <v>20000</v>
      </c>
      <c r="G119" s="47">
        <v>20000</v>
      </c>
      <c r="H119" s="47">
        <v>20000</v>
      </c>
      <c r="I119" s="355"/>
    </row>
    <row r="120" spans="1:9" ht="12.75">
      <c r="A120" s="347" t="s">
        <v>324</v>
      </c>
      <c r="B120" s="354"/>
      <c r="C120" s="62" t="s">
        <v>271</v>
      </c>
      <c r="D120" s="46">
        <v>225</v>
      </c>
      <c r="E120" s="62" t="s">
        <v>253</v>
      </c>
      <c r="F120" s="47">
        <v>200000</v>
      </c>
      <c r="G120" s="47">
        <v>200000</v>
      </c>
      <c r="H120" s="47">
        <v>200000</v>
      </c>
      <c r="I120" s="355"/>
    </row>
    <row r="121" spans="1:9" ht="12.75" customHeight="1">
      <c r="A121" s="347" t="s">
        <v>324</v>
      </c>
      <c r="B121" s="354"/>
      <c r="C121" s="62" t="s">
        <v>271</v>
      </c>
      <c r="D121" s="46">
        <v>225</v>
      </c>
      <c r="E121" s="62" t="s">
        <v>275</v>
      </c>
      <c r="F121" s="47">
        <v>0</v>
      </c>
      <c r="G121" s="47">
        <v>0</v>
      </c>
      <c r="H121" s="47">
        <v>0</v>
      </c>
      <c r="I121" s="355"/>
    </row>
    <row r="122" spans="1:9" ht="12.75">
      <c r="A122" s="347" t="s">
        <v>324</v>
      </c>
      <c r="B122" s="354"/>
      <c r="C122" s="62" t="s">
        <v>274</v>
      </c>
      <c r="D122" s="46">
        <v>225</v>
      </c>
      <c r="E122" s="62" t="s">
        <v>282</v>
      </c>
      <c r="F122" s="47">
        <v>335610</v>
      </c>
      <c r="G122" s="47">
        <v>0</v>
      </c>
      <c r="H122" s="47">
        <v>0</v>
      </c>
      <c r="I122" s="355"/>
    </row>
    <row r="123" spans="1:9" s="172" customFormat="1" ht="13.5" customHeight="1">
      <c r="A123" s="348" t="s">
        <v>324</v>
      </c>
      <c r="B123" s="356"/>
      <c r="C123" s="169" t="s">
        <v>283</v>
      </c>
      <c r="D123" s="170">
        <v>225</v>
      </c>
      <c r="E123" s="169" t="s">
        <v>284</v>
      </c>
      <c r="F123" s="171">
        <v>0</v>
      </c>
      <c r="G123" s="171">
        <v>0</v>
      </c>
      <c r="H123" s="171">
        <v>0</v>
      </c>
      <c r="I123" s="357"/>
    </row>
    <row r="124" spans="1:9" ht="13.5" customHeight="1">
      <c r="A124" s="347" t="s">
        <v>324</v>
      </c>
      <c r="B124" s="354"/>
      <c r="C124" s="62" t="s">
        <v>271</v>
      </c>
      <c r="D124" s="46">
        <v>225</v>
      </c>
      <c r="E124" s="62" t="s">
        <v>284</v>
      </c>
      <c r="F124" s="47">
        <v>0</v>
      </c>
      <c r="G124" s="47">
        <v>0</v>
      </c>
      <c r="H124" s="47">
        <v>0</v>
      </c>
      <c r="I124" s="355"/>
    </row>
    <row r="125" spans="1:9" ht="13.5" customHeight="1">
      <c r="A125" s="346" t="s">
        <v>154</v>
      </c>
      <c r="B125" s="354"/>
      <c r="C125" s="62" t="s">
        <v>277</v>
      </c>
      <c r="D125" s="46">
        <v>226</v>
      </c>
      <c r="E125" s="62" t="s">
        <v>278</v>
      </c>
      <c r="F125" s="47">
        <v>0</v>
      </c>
      <c r="G125" s="47">
        <v>0</v>
      </c>
      <c r="H125" s="47">
        <v>0</v>
      </c>
      <c r="I125" s="355"/>
    </row>
    <row r="126" spans="1:9" ht="12.75" customHeight="1">
      <c r="A126" s="346" t="s">
        <v>154</v>
      </c>
      <c r="B126" s="354"/>
      <c r="C126" s="62" t="s">
        <v>283</v>
      </c>
      <c r="D126" s="46">
        <v>226</v>
      </c>
      <c r="E126" s="62" t="s">
        <v>285</v>
      </c>
      <c r="F126" s="47">
        <v>0</v>
      </c>
      <c r="G126" s="47">
        <v>0</v>
      </c>
      <c r="H126" s="47">
        <v>0</v>
      </c>
      <c r="I126" s="355"/>
    </row>
    <row r="127" spans="1:9" ht="12.75">
      <c r="A127" s="346" t="s">
        <v>154</v>
      </c>
      <c r="B127" s="354"/>
      <c r="C127" s="62" t="s">
        <v>271</v>
      </c>
      <c r="D127" s="46">
        <v>226</v>
      </c>
      <c r="E127" s="62" t="s">
        <v>253</v>
      </c>
      <c r="F127" s="47">
        <v>110000</v>
      </c>
      <c r="G127" s="47">
        <v>110000</v>
      </c>
      <c r="H127" s="47">
        <v>110000</v>
      </c>
      <c r="I127" s="355"/>
    </row>
    <row r="128" spans="1:9" ht="12" customHeight="1">
      <c r="A128" s="346" t="s">
        <v>154</v>
      </c>
      <c r="B128" s="354"/>
      <c r="C128" s="62" t="s">
        <v>493</v>
      </c>
      <c r="D128" s="46">
        <v>226</v>
      </c>
      <c r="E128" s="62" t="s">
        <v>326</v>
      </c>
      <c r="F128" s="47">
        <v>0</v>
      </c>
      <c r="G128" s="47">
        <v>0</v>
      </c>
      <c r="H128" s="47">
        <v>0</v>
      </c>
      <c r="I128" s="355"/>
    </row>
    <row r="129" spans="1:9" ht="13.5" customHeight="1" hidden="1">
      <c r="A129" s="346" t="s">
        <v>256</v>
      </c>
      <c r="B129" s="354"/>
      <c r="C129" s="62" t="s">
        <v>271</v>
      </c>
      <c r="D129" s="46">
        <v>227</v>
      </c>
      <c r="E129" s="62" t="s">
        <v>253</v>
      </c>
      <c r="F129" s="47">
        <v>0</v>
      </c>
      <c r="G129" s="47">
        <v>0</v>
      </c>
      <c r="H129" s="47">
        <v>0</v>
      </c>
      <c r="I129" s="355"/>
    </row>
    <row r="130" spans="1:9" ht="11.25" customHeight="1">
      <c r="A130" s="346" t="s">
        <v>154</v>
      </c>
      <c r="B130" s="354"/>
      <c r="C130" s="62" t="s">
        <v>271</v>
      </c>
      <c r="D130" s="46">
        <v>226</v>
      </c>
      <c r="E130" s="62" t="s">
        <v>326</v>
      </c>
      <c r="F130" s="47">
        <f>546600-546600</f>
        <v>0</v>
      </c>
      <c r="G130" s="47">
        <v>0</v>
      </c>
      <c r="H130" s="47">
        <v>0</v>
      </c>
      <c r="I130" s="355"/>
    </row>
    <row r="131" spans="1:9" ht="12" customHeight="1">
      <c r="A131" s="346" t="s">
        <v>156</v>
      </c>
      <c r="B131" s="354"/>
      <c r="C131" s="62" t="s">
        <v>272</v>
      </c>
      <c r="D131" s="46">
        <v>310</v>
      </c>
      <c r="E131" s="62" t="s">
        <v>248</v>
      </c>
      <c r="F131" s="47">
        <v>0</v>
      </c>
      <c r="G131" s="47">
        <v>0</v>
      </c>
      <c r="H131" s="47">
        <v>0</v>
      </c>
      <c r="I131" s="355"/>
    </row>
    <row r="132" spans="1:9" ht="11.25" customHeight="1">
      <c r="A132" s="346" t="s">
        <v>156</v>
      </c>
      <c r="B132" s="354"/>
      <c r="C132" s="62" t="s">
        <v>271</v>
      </c>
      <c r="D132" s="46">
        <v>310</v>
      </c>
      <c r="E132" s="62" t="s">
        <v>254</v>
      </c>
      <c r="F132" s="47">
        <v>0</v>
      </c>
      <c r="G132" s="47">
        <v>0</v>
      </c>
      <c r="H132" s="47">
        <v>0</v>
      </c>
      <c r="I132" s="355"/>
    </row>
    <row r="133" spans="1:9" ht="13.5" customHeight="1" hidden="1">
      <c r="A133" s="346" t="s">
        <v>156</v>
      </c>
      <c r="B133" s="354"/>
      <c r="C133" s="62" t="s">
        <v>299</v>
      </c>
      <c r="D133" s="46">
        <v>310</v>
      </c>
      <c r="E133" s="62" t="s">
        <v>289</v>
      </c>
      <c r="F133" s="47">
        <v>0</v>
      </c>
      <c r="G133" s="47">
        <v>0</v>
      </c>
      <c r="H133" s="47">
        <v>0</v>
      </c>
      <c r="I133" s="355"/>
    </row>
    <row r="134" spans="1:9" ht="13.5" customHeight="1" hidden="1">
      <c r="A134" s="346" t="s">
        <v>156</v>
      </c>
      <c r="B134" s="354"/>
      <c r="C134" s="62" t="s">
        <v>274</v>
      </c>
      <c r="D134" s="46">
        <v>310</v>
      </c>
      <c r="E134" s="62" t="s">
        <v>282</v>
      </c>
      <c r="F134" s="47">
        <v>0</v>
      </c>
      <c r="G134" s="47">
        <v>0</v>
      </c>
      <c r="H134" s="47">
        <v>0</v>
      </c>
      <c r="I134" s="355"/>
    </row>
    <row r="135" spans="1:9" ht="13.5" customHeight="1">
      <c r="A135" s="346" t="s">
        <v>156</v>
      </c>
      <c r="B135" s="354"/>
      <c r="C135" s="62" t="s">
        <v>283</v>
      </c>
      <c r="D135" s="46">
        <v>310</v>
      </c>
      <c r="E135" s="62" t="s">
        <v>284</v>
      </c>
      <c r="F135" s="47">
        <v>0</v>
      </c>
      <c r="G135" s="47"/>
      <c r="H135" s="47"/>
      <c r="I135" s="355"/>
    </row>
    <row r="136" spans="1:9" ht="12.75" customHeight="1">
      <c r="A136" s="346" t="s">
        <v>156</v>
      </c>
      <c r="B136" s="354"/>
      <c r="C136" s="62" t="s">
        <v>271</v>
      </c>
      <c r="D136" s="46">
        <v>310</v>
      </c>
      <c r="E136" s="62" t="s">
        <v>295</v>
      </c>
      <c r="F136" s="47">
        <v>0</v>
      </c>
      <c r="G136" s="47">
        <v>0</v>
      </c>
      <c r="H136" s="47">
        <v>0</v>
      </c>
      <c r="I136" s="355"/>
    </row>
    <row r="137" spans="1:9" ht="12.75" customHeight="1">
      <c r="A137" s="346" t="s">
        <v>156</v>
      </c>
      <c r="B137" s="354"/>
      <c r="C137" s="62" t="s">
        <v>283</v>
      </c>
      <c r="D137" s="46">
        <v>310</v>
      </c>
      <c r="E137" s="62" t="s">
        <v>285</v>
      </c>
      <c r="F137" s="47">
        <v>0</v>
      </c>
      <c r="G137" s="47">
        <v>0</v>
      </c>
      <c r="H137" s="47">
        <v>0</v>
      </c>
      <c r="I137" s="355"/>
    </row>
    <row r="138" spans="1:9" ht="12.75" customHeight="1">
      <c r="A138" s="346" t="s">
        <v>156</v>
      </c>
      <c r="B138" s="354"/>
      <c r="C138" s="62" t="s">
        <v>325</v>
      </c>
      <c r="D138" s="46">
        <v>310</v>
      </c>
      <c r="E138" s="62" t="s">
        <v>326</v>
      </c>
      <c r="F138" s="47">
        <v>0</v>
      </c>
      <c r="G138" s="47"/>
      <c r="H138" s="47"/>
      <c r="I138" s="355"/>
    </row>
    <row r="139" spans="1:9" ht="12.75">
      <c r="A139" s="346" t="s">
        <v>157</v>
      </c>
      <c r="B139" s="354"/>
      <c r="C139" s="62" t="s">
        <v>271</v>
      </c>
      <c r="D139" s="46">
        <v>342</v>
      </c>
      <c r="E139" s="62" t="s">
        <v>254</v>
      </c>
      <c r="F139" s="47">
        <f>21955.87+198350</f>
        <v>220305.87</v>
      </c>
      <c r="G139" s="47">
        <v>0</v>
      </c>
      <c r="H139" s="47">
        <v>0</v>
      </c>
      <c r="I139" s="355"/>
    </row>
    <row r="140" spans="1:9" ht="12.75">
      <c r="A140" s="346" t="s">
        <v>157</v>
      </c>
      <c r="B140" s="354"/>
      <c r="C140" s="62" t="s">
        <v>271</v>
      </c>
      <c r="D140" s="46">
        <v>342</v>
      </c>
      <c r="E140" s="62" t="s">
        <v>253</v>
      </c>
      <c r="F140" s="47">
        <v>0</v>
      </c>
      <c r="G140" s="47">
        <v>0</v>
      </c>
      <c r="H140" s="47">
        <v>0</v>
      </c>
      <c r="I140" s="355"/>
    </row>
    <row r="141" spans="1:9" ht="12.75">
      <c r="A141" s="346" t="s">
        <v>157</v>
      </c>
      <c r="B141" s="354"/>
      <c r="C141" s="62" t="s">
        <v>273</v>
      </c>
      <c r="D141" s="46">
        <v>342</v>
      </c>
      <c r="E141" s="62" t="s">
        <v>489</v>
      </c>
      <c r="F141" s="47">
        <v>85477</v>
      </c>
      <c r="G141" s="47">
        <v>85477</v>
      </c>
      <c r="H141" s="47">
        <v>85477</v>
      </c>
      <c r="I141" s="355"/>
    </row>
    <row r="142" spans="1:9" ht="12.75">
      <c r="A142" s="346" t="s">
        <v>157</v>
      </c>
      <c r="B142" s="354"/>
      <c r="C142" s="62" t="s">
        <v>322</v>
      </c>
      <c r="D142" s="46">
        <v>342</v>
      </c>
      <c r="E142" s="62" t="s">
        <v>257</v>
      </c>
      <c r="F142" s="47">
        <v>2728</v>
      </c>
      <c r="G142" s="47">
        <v>2728</v>
      </c>
      <c r="H142" s="47">
        <v>2728</v>
      </c>
      <c r="I142" s="355"/>
    </row>
    <row r="143" spans="1:9" ht="12.75">
      <c r="A143" s="346" t="s">
        <v>157</v>
      </c>
      <c r="B143" s="354"/>
      <c r="C143" s="62" t="s">
        <v>323</v>
      </c>
      <c r="D143" s="46">
        <v>342</v>
      </c>
      <c r="E143" s="62" t="s">
        <v>257</v>
      </c>
      <c r="F143" s="47">
        <v>17622</v>
      </c>
      <c r="G143" s="47">
        <v>0</v>
      </c>
      <c r="H143" s="47">
        <v>0</v>
      </c>
      <c r="I143" s="355"/>
    </row>
    <row r="144" spans="1:9" ht="12.75" hidden="1">
      <c r="A144" s="346" t="s">
        <v>157</v>
      </c>
      <c r="B144" s="354"/>
      <c r="C144" s="62" t="s">
        <v>323</v>
      </c>
      <c r="D144" s="46">
        <v>342</v>
      </c>
      <c r="E144" s="62" t="s">
        <v>257</v>
      </c>
      <c r="F144" s="47">
        <v>0</v>
      </c>
      <c r="G144" s="47">
        <v>0</v>
      </c>
      <c r="H144" s="47">
        <v>0</v>
      </c>
      <c r="I144" s="355"/>
    </row>
    <row r="145" spans="1:9" ht="12.75" hidden="1">
      <c r="A145" s="346" t="s">
        <v>157</v>
      </c>
      <c r="B145" s="354"/>
      <c r="C145" s="62" t="s">
        <v>273</v>
      </c>
      <c r="D145" s="46">
        <v>342</v>
      </c>
      <c r="E145" s="62" t="s">
        <v>257</v>
      </c>
      <c r="F145" s="47">
        <v>0</v>
      </c>
      <c r="G145" s="47">
        <v>0</v>
      </c>
      <c r="H145" s="47">
        <v>0</v>
      </c>
      <c r="I145" s="355"/>
    </row>
    <row r="146" spans="1:9" ht="0.75" customHeight="1" hidden="1">
      <c r="A146" s="346" t="s">
        <v>157</v>
      </c>
      <c r="B146" s="354"/>
      <c r="C146" s="62" t="s">
        <v>320</v>
      </c>
      <c r="D146" s="46">
        <v>342</v>
      </c>
      <c r="E146" s="62" t="s">
        <v>258</v>
      </c>
      <c r="F146" s="47">
        <v>0</v>
      </c>
      <c r="G146" s="47">
        <v>0</v>
      </c>
      <c r="H146" s="47">
        <v>0</v>
      </c>
      <c r="I146" s="355"/>
    </row>
    <row r="147" spans="1:9" ht="12.75">
      <c r="A147" s="346" t="s">
        <v>157</v>
      </c>
      <c r="B147" s="354"/>
      <c r="C147" s="62" t="s">
        <v>279</v>
      </c>
      <c r="D147" s="46">
        <v>342</v>
      </c>
      <c r="E147" s="62" t="s">
        <v>280</v>
      </c>
      <c r="F147" s="47">
        <v>0</v>
      </c>
      <c r="G147" s="47">
        <v>0</v>
      </c>
      <c r="H147" s="47">
        <v>0</v>
      </c>
      <c r="I147" s="355"/>
    </row>
    <row r="148" spans="1:9" ht="12.75">
      <c r="A148" s="346" t="s">
        <v>157</v>
      </c>
      <c r="B148" s="354"/>
      <c r="C148" s="62" t="s">
        <v>281</v>
      </c>
      <c r="D148" s="46">
        <v>342</v>
      </c>
      <c r="E148" s="62" t="s">
        <v>280</v>
      </c>
      <c r="F148" s="47">
        <v>0</v>
      </c>
      <c r="G148" s="47">
        <v>0</v>
      </c>
      <c r="H148" s="47">
        <v>0</v>
      </c>
      <c r="I148" s="355"/>
    </row>
    <row r="149" spans="1:9" ht="12.75">
      <c r="A149" s="346" t="s">
        <v>157</v>
      </c>
      <c r="B149" s="354"/>
      <c r="C149" s="62" t="s">
        <v>281</v>
      </c>
      <c r="D149" s="46">
        <v>342</v>
      </c>
      <c r="E149" s="62" t="s">
        <v>254</v>
      </c>
      <c r="F149" s="47">
        <v>0</v>
      </c>
      <c r="G149" s="47">
        <v>0</v>
      </c>
      <c r="H149" s="47">
        <v>0</v>
      </c>
      <c r="I149" s="355"/>
    </row>
    <row r="150" spans="1:9" ht="12.75">
      <c r="A150" s="346" t="s">
        <v>157</v>
      </c>
      <c r="B150" s="354"/>
      <c r="C150" s="62" t="s">
        <v>290</v>
      </c>
      <c r="D150" s="46">
        <v>342</v>
      </c>
      <c r="E150" s="62" t="s">
        <v>289</v>
      </c>
      <c r="F150" s="47">
        <v>0</v>
      </c>
      <c r="G150" s="47">
        <v>0</v>
      </c>
      <c r="H150" s="47">
        <v>0</v>
      </c>
      <c r="I150" s="355"/>
    </row>
    <row r="151" spans="1:9" s="172" customFormat="1" ht="12.75">
      <c r="A151" s="349" t="s">
        <v>157</v>
      </c>
      <c r="B151" s="356"/>
      <c r="C151" s="169" t="s">
        <v>291</v>
      </c>
      <c r="D151" s="170">
        <v>342</v>
      </c>
      <c r="E151" s="169" t="s">
        <v>289</v>
      </c>
      <c r="F151" s="171">
        <v>135072</v>
      </c>
      <c r="G151" s="171">
        <v>135072</v>
      </c>
      <c r="H151" s="171">
        <v>135072</v>
      </c>
      <c r="I151" s="357"/>
    </row>
    <row r="152" spans="1:9" s="172" customFormat="1" ht="12.75">
      <c r="A152" s="349" t="s">
        <v>531</v>
      </c>
      <c r="B152" s="356"/>
      <c r="C152" s="169" t="s">
        <v>283</v>
      </c>
      <c r="D152" s="170">
        <v>344</v>
      </c>
      <c r="E152" s="169" t="s">
        <v>284</v>
      </c>
      <c r="F152" s="171">
        <v>0</v>
      </c>
      <c r="G152" s="171">
        <v>0</v>
      </c>
      <c r="H152" s="171">
        <v>0</v>
      </c>
      <c r="I152" s="357"/>
    </row>
    <row r="153" spans="1:9" s="172" customFormat="1" ht="12.75">
      <c r="A153" s="349" t="s">
        <v>531</v>
      </c>
      <c r="B153" s="356"/>
      <c r="C153" s="169" t="s">
        <v>283</v>
      </c>
      <c r="D153" s="170">
        <v>344</v>
      </c>
      <c r="E153" s="169" t="s">
        <v>326</v>
      </c>
      <c r="F153" s="171">
        <v>0</v>
      </c>
      <c r="G153" s="171"/>
      <c r="H153" s="171"/>
      <c r="I153" s="357"/>
    </row>
    <row r="154" spans="1:9" s="172" customFormat="1" ht="12.75">
      <c r="A154" s="349" t="s">
        <v>175</v>
      </c>
      <c r="B154" s="356"/>
      <c r="C154" s="169" t="s">
        <v>283</v>
      </c>
      <c r="D154" s="170">
        <v>346</v>
      </c>
      <c r="E154" s="169" t="s">
        <v>284</v>
      </c>
      <c r="F154" s="171">
        <v>0</v>
      </c>
      <c r="G154" s="171">
        <v>0</v>
      </c>
      <c r="H154" s="171">
        <v>0</v>
      </c>
      <c r="I154" s="357"/>
    </row>
    <row r="155" spans="1:9" s="172" customFormat="1" ht="12.75">
      <c r="A155" s="349" t="s">
        <v>175</v>
      </c>
      <c r="B155" s="356"/>
      <c r="C155" s="169" t="s">
        <v>272</v>
      </c>
      <c r="D155" s="170">
        <v>346</v>
      </c>
      <c r="E155" s="169" t="s">
        <v>248</v>
      </c>
      <c r="F155" s="171">
        <v>0</v>
      </c>
      <c r="G155" s="171">
        <v>0</v>
      </c>
      <c r="H155" s="171">
        <v>0</v>
      </c>
      <c r="I155" s="357"/>
    </row>
    <row r="156" spans="1:9" s="172" customFormat="1" ht="12.75">
      <c r="A156" s="349" t="s">
        <v>175</v>
      </c>
      <c r="B156" s="356"/>
      <c r="C156" s="169" t="s">
        <v>283</v>
      </c>
      <c r="D156" s="170">
        <v>346</v>
      </c>
      <c r="E156" s="169" t="s">
        <v>285</v>
      </c>
      <c r="F156" s="171">
        <v>0</v>
      </c>
      <c r="G156" s="171">
        <v>0</v>
      </c>
      <c r="H156" s="171">
        <v>0</v>
      </c>
      <c r="I156" s="357"/>
    </row>
    <row r="157" spans="1:9" s="172" customFormat="1" ht="12.75">
      <c r="A157" s="349" t="s">
        <v>175</v>
      </c>
      <c r="B157" s="356"/>
      <c r="C157" s="169" t="s">
        <v>271</v>
      </c>
      <c r="D157" s="170">
        <v>346</v>
      </c>
      <c r="E157" s="169" t="s">
        <v>254</v>
      </c>
      <c r="F157" s="171">
        <v>24730</v>
      </c>
      <c r="G157" s="171">
        <v>0</v>
      </c>
      <c r="H157" s="171">
        <v>0</v>
      </c>
      <c r="I157" s="357"/>
    </row>
    <row r="158" spans="1:9" s="172" customFormat="1" ht="17.25" customHeight="1">
      <c r="A158" s="349" t="s">
        <v>175</v>
      </c>
      <c r="B158" s="356"/>
      <c r="C158" s="169" t="s">
        <v>271</v>
      </c>
      <c r="D158" s="170">
        <v>346</v>
      </c>
      <c r="E158" s="169" t="s">
        <v>253</v>
      </c>
      <c r="F158" s="171">
        <v>10000</v>
      </c>
      <c r="G158" s="171">
        <v>10000</v>
      </c>
      <c r="H158" s="171">
        <v>10000</v>
      </c>
      <c r="I158" s="357"/>
    </row>
    <row r="159" spans="1:9" s="172" customFormat="1" ht="17.25" customHeight="1">
      <c r="A159" s="349" t="s">
        <v>175</v>
      </c>
      <c r="B159" s="356"/>
      <c r="C159" s="169" t="s">
        <v>281</v>
      </c>
      <c r="D159" s="170">
        <v>346</v>
      </c>
      <c r="E159" s="169" t="s">
        <v>254</v>
      </c>
      <c r="F159" s="171">
        <v>0</v>
      </c>
      <c r="G159" s="171">
        <v>0</v>
      </c>
      <c r="H159" s="171">
        <v>0</v>
      </c>
      <c r="I159" s="357"/>
    </row>
    <row r="160" spans="1:9" s="172" customFormat="1" ht="17.25" customHeight="1">
      <c r="A160" s="349" t="s">
        <v>175</v>
      </c>
      <c r="B160" s="356"/>
      <c r="C160" s="169" t="s">
        <v>299</v>
      </c>
      <c r="D160" s="170">
        <v>346</v>
      </c>
      <c r="E160" s="169" t="s">
        <v>289</v>
      </c>
      <c r="F160" s="171">
        <v>0</v>
      </c>
      <c r="G160" s="171">
        <v>0</v>
      </c>
      <c r="H160" s="171">
        <v>0</v>
      </c>
      <c r="I160" s="357"/>
    </row>
    <row r="161" spans="1:9" s="172" customFormat="1" ht="17.25" customHeight="1">
      <c r="A161" s="349" t="s">
        <v>175</v>
      </c>
      <c r="B161" s="356"/>
      <c r="C161" s="169" t="s">
        <v>325</v>
      </c>
      <c r="D161" s="170">
        <v>346</v>
      </c>
      <c r="E161" s="169" t="s">
        <v>326</v>
      </c>
      <c r="F161" s="171">
        <v>0</v>
      </c>
      <c r="G161" s="171">
        <v>0</v>
      </c>
      <c r="H161" s="171">
        <v>0</v>
      </c>
      <c r="I161" s="357"/>
    </row>
    <row r="162" spans="1:9" s="172" customFormat="1" ht="17.25" customHeight="1">
      <c r="A162" s="350" t="s">
        <v>176</v>
      </c>
      <c r="B162" s="356"/>
      <c r="C162" s="169" t="s">
        <v>281</v>
      </c>
      <c r="D162" s="170">
        <v>349</v>
      </c>
      <c r="E162" s="169" t="s">
        <v>254</v>
      </c>
      <c r="F162" s="171">
        <v>0</v>
      </c>
      <c r="G162" s="171">
        <v>0</v>
      </c>
      <c r="H162" s="171">
        <v>0</v>
      </c>
      <c r="I162" s="357"/>
    </row>
    <row r="163" spans="1:9" s="172" customFormat="1" ht="24" customHeight="1">
      <c r="A163" s="350" t="s">
        <v>176</v>
      </c>
      <c r="B163" s="356"/>
      <c r="C163" s="169" t="s">
        <v>271</v>
      </c>
      <c r="D163" s="170">
        <v>349</v>
      </c>
      <c r="E163" s="169" t="s">
        <v>254</v>
      </c>
      <c r="F163" s="171">
        <v>3600</v>
      </c>
      <c r="G163" s="171">
        <v>0</v>
      </c>
      <c r="H163" s="171">
        <v>0</v>
      </c>
      <c r="I163" s="357"/>
    </row>
    <row r="164" spans="1:9" s="172" customFormat="1" ht="19.5" customHeight="1">
      <c r="A164" s="350" t="s">
        <v>176</v>
      </c>
      <c r="B164" s="356"/>
      <c r="C164" s="169" t="s">
        <v>271</v>
      </c>
      <c r="D164" s="170">
        <v>349</v>
      </c>
      <c r="E164" s="169" t="s">
        <v>253</v>
      </c>
      <c r="F164" s="171">
        <v>0</v>
      </c>
      <c r="G164" s="171">
        <v>0</v>
      </c>
      <c r="H164" s="171">
        <v>0</v>
      </c>
      <c r="I164" s="357"/>
    </row>
    <row r="165" spans="1:9" s="172" customFormat="1" ht="19.5" customHeight="1">
      <c r="A165" s="173" t="s">
        <v>315</v>
      </c>
      <c r="B165" s="174"/>
      <c r="C165" s="58" t="s">
        <v>316</v>
      </c>
      <c r="D165" s="175"/>
      <c r="E165" s="58"/>
      <c r="F165" s="176">
        <f>F166</f>
        <v>550000</v>
      </c>
      <c r="G165" s="176">
        <f>G166</f>
        <v>550000</v>
      </c>
      <c r="H165" s="176">
        <f>H166</f>
        <v>550000</v>
      </c>
      <c r="I165" s="357"/>
    </row>
    <row r="166" spans="1:9" s="172" customFormat="1" ht="12.75">
      <c r="A166" s="349" t="s">
        <v>153</v>
      </c>
      <c r="B166" s="356"/>
      <c r="C166" s="169" t="s">
        <v>313</v>
      </c>
      <c r="D166" s="170">
        <v>223</v>
      </c>
      <c r="E166" s="169" t="s">
        <v>253</v>
      </c>
      <c r="F166" s="171">
        <v>550000</v>
      </c>
      <c r="G166" s="171">
        <v>550000</v>
      </c>
      <c r="H166" s="171">
        <v>550000</v>
      </c>
      <c r="I166" s="357"/>
    </row>
    <row r="167" spans="1:9" s="172" customFormat="1" ht="12.75" customHeight="1">
      <c r="A167" s="36" t="s">
        <v>134</v>
      </c>
      <c r="B167" s="8" t="s">
        <v>135</v>
      </c>
      <c r="C167" s="14" t="s">
        <v>136</v>
      </c>
      <c r="D167" s="177"/>
      <c r="E167" s="14"/>
      <c r="F167" s="178"/>
      <c r="G167" s="178"/>
      <c r="H167" s="178"/>
      <c r="I167" s="358"/>
    </row>
    <row r="168" spans="1:9" s="172" customFormat="1" ht="12.75" customHeight="1">
      <c r="A168" s="36" t="s">
        <v>137</v>
      </c>
      <c r="B168" s="8" t="s">
        <v>138</v>
      </c>
      <c r="C168" s="14" t="s">
        <v>139</v>
      </c>
      <c r="D168" s="177"/>
      <c r="E168" s="14"/>
      <c r="F168" s="178"/>
      <c r="G168" s="178"/>
      <c r="H168" s="178"/>
      <c r="I168" s="358"/>
    </row>
    <row r="169" spans="1:9" ht="12.75" customHeight="1">
      <c r="A169" s="36" t="s">
        <v>140</v>
      </c>
      <c r="B169" s="8" t="s">
        <v>141</v>
      </c>
      <c r="C169" s="14" t="s">
        <v>142</v>
      </c>
      <c r="D169" s="16"/>
      <c r="E169" s="14"/>
      <c r="F169" s="25"/>
      <c r="G169" s="25"/>
      <c r="H169" s="25"/>
      <c r="I169" s="353"/>
    </row>
    <row r="170" spans="1:9" ht="12.75">
      <c r="A170" s="38" t="s">
        <v>169</v>
      </c>
      <c r="B170" s="9" t="s">
        <v>143</v>
      </c>
      <c r="C170" s="63" t="s">
        <v>144</v>
      </c>
      <c r="D170" s="16"/>
      <c r="E170" s="63"/>
      <c r="F170" s="25"/>
      <c r="G170" s="25"/>
      <c r="H170" s="25"/>
      <c r="I170" s="359" t="s">
        <v>23</v>
      </c>
    </row>
    <row r="171" spans="1:9" ht="21" customHeight="1">
      <c r="A171" s="36" t="s">
        <v>166</v>
      </c>
      <c r="B171" s="8" t="s">
        <v>145</v>
      </c>
      <c r="C171" s="14"/>
      <c r="D171" s="16"/>
      <c r="E171" s="14"/>
      <c r="F171" s="25"/>
      <c r="G171" s="25"/>
      <c r="H171" s="25"/>
      <c r="I171" s="359" t="s">
        <v>23</v>
      </c>
    </row>
    <row r="172" spans="1:9" ht="12.75">
      <c r="A172" s="36" t="s">
        <v>167</v>
      </c>
      <c r="B172" s="8" t="s">
        <v>146</v>
      </c>
      <c r="C172" s="14"/>
      <c r="D172" s="16"/>
      <c r="E172" s="14"/>
      <c r="F172" s="25"/>
      <c r="G172" s="25"/>
      <c r="H172" s="25"/>
      <c r="I172" s="359" t="s">
        <v>23</v>
      </c>
    </row>
    <row r="173" spans="1:9" ht="12.75">
      <c r="A173" s="36" t="s">
        <v>168</v>
      </c>
      <c r="B173" s="8" t="s">
        <v>147</v>
      </c>
      <c r="C173" s="14"/>
      <c r="D173" s="16"/>
      <c r="E173" s="14"/>
      <c r="F173" s="25"/>
      <c r="G173" s="25"/>
      <c r="H173" s="25"/>
      <c r="I173" s="359" t="s">
        <v>23</v>
      </c>
    </row>
    <row r="174" spans="1:9" ht="12.75">
      <c r="A174" s="38" t="s">
        <v>170</v>
      </c>
      <c r="B174" s="9" t="s">
        <v>148</v>
      </c>
      <c r="C174" s="63" t="s">
        <v>23</v>
      </c>
      <c r="D174" s="16"/>
      <c r="E174" s="63"/>
      <c r="F174" s="25"/>
      <c r="G174" s="25"/>
      <c r="H174" s="25"/>
      <c r="I174" s="359" t="s">
        <v>23</v>
      </c>
    </row>
    <row r="175" spans="1:9" ht="22.5">
      <c r="A175" s="36" t="s">
        <v>149</v>
      </c>
      <c r="B175" s="8" t="s">
        <v>150</v>
      </c>
      <c r="C175" s="14" t="s">
        <v>151</v>
      </c>
      <c r="D175" s="16"/>
      <c r="E175" s="14"/>
      <c r="F175" s="25"/>
      <c r="G175" s="25"/>
      <c r="H175" s="25"/>
      <c r="I175" s="359" t="s">
        <v>23</v>
      </c>
    </row>
    <row r="176" spans="1:9" ht="13.5" thickBot="1">
      <c r="A176" s="5"/>
      <c r="B176" s="10"/>
      <c r="C176" s="15"/>
      <c r="D176" s="21"/>
      <c r="E176" s="15"/>
      <c r="F176" s="27"/>
      <c r="G176" s="27"/>
      <c r="H176" s="27"/>
      <c r="I176" s="360"/>
    </row>
  </sheetData>
  <sheetProtection/>
  <mergeCells count="56">
    <mergeCell ref="A13:G13"/>
    <mergeCell ref="A18:F18"/>
    <mergeCell ref="A21:I21"/>
    <mergeCell ref="A22:A24"/>
    <mergeCell ref="B22:B24"/>
    <mergeCell ref="A15:F16"/>
    <mergeCell ref="I41:I42"/>
    <mergeCell ref="I30:I31"/>
    <mergeCell ref="D30:D31"/>
    <mergeCell ref="F30:F31"/>
    <mergeCell ref="C22:C24"/>
    <mergeCell ref="G30:G31"/>
    <mergeCell ref="I38:I39"/>
    <mergeCell ref="D22:E24"/>
    <mergeCell ref="F22:I22"/>
    <mergeCell ref="D25:E25"/>
    <mergeCell ref="B30:B31"/>
    <mergeCell ref="C30:C31"/>
    <mergeCell ref="F1:I1"/>
    <mergeCell ref="F2:I2"/>
    <mergeCell ref="F3:I3"/>
    <mergeCell ref="F4:I4"/>
    <mergeCell ref="F5:I5"/>
    <mergeCell ref="G6:I6"/>
    <mergeCell ref="H30:H31"/>
    <mergeCell ref="A11:G11"/>
    <mergeCell ref="F41:F42"/>
    <mergeCell ref="G41:G42"/>
    <mergeCell ref="H41:H42"/>
    <mergeCell ref="G7:I7"/>
    <mergeCell ref="F8:H8"/>
    <mergeCell ref="A10:I10"/>
    <mergeCell ref="F38:F39"/>
    <mergeCell ref="G38:G39"/>
    <mergeCell ref="H38:H39"/>
    <mergeCell ref="I23:I24"/>
    <mergeCell ref="H65:H66"/>
    <mergeCell ref="B38:B39"/>
    <mergeCell ref="C38:C39"/>
    <mergeCell ref="D38:D39"/>
    <mergeCell ref="B44:B45"/>
    <mergeCell ref="C44:C45"/>
    <mergeCell ref="D44:D45"/>
    <mergeCell ref="B41:B42"/>
    <mergeCell ref="C41:C42"/>
    <mergeCell ref="D41:D42"/>
    <mergeCell ref="I44:I45"/>
    <mergeCell ref="F44:F45"/>
    <mergeCell ref="G44:G45"/>
    <mergeCell ref="H44:H45"/>
    <mergeCell ref="I65:I66"/>
    <mergeCell ref="B65:B66"/>
    <mergeCell ref="C65:C66"/>
    <mergeCell ref="D65:D66"/>
    <mergeCell ref="F65:F66"/>
    <mergeCell ref="G65:G66"/>
  </mergeCells>
  <printOptions/>
  <pageMargins left="0.7480314960629921" right="0.7480314960629921" top="0.3937007874015748" bottom="0.3937007874015748" header="0.5118110236220472" footer="0.5118110236220472"/>
  <pageSetup fitToHeight="4" fitToWidth="1" horizontalDpi="600" verticalDpi="600" orientation="landscape" paperSize="9" scale="87" r:id="rId1"/>
  <rowBreaks count="1" manualBreakCount="1">
    <brk id="1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.75390625" style="0" customWidth="1"/>
    <col min="2" max="2" width="77.00390625" style="0" customWidth="1"/>
    <col min="4" max="4" width="8.25390625" style="0" customWidth="1"/>
    <col min="5" max="5" width="11.375" style="0" customWidth="1"/>
    <col min="6" max="6" width="11.25390625" style="0" customWidth="1"/>
    <col min="7" max="7" width="12.00390625" style="0" customWidth="1"/>
    <col min="8" max="8" width="11.125" style="0" customWidth="1"/>
  </cols>
  <sheetData>
    <row r="2" spans="1:8" ht="14.25">
      <c r="A2" s="233" t="s">
        <v>239</v>
      </c>
      <c r="B2" s="233"/>
      <c r="C2" s="233"/>
      <c r="D2" s="233"/>
      <c r="E2" s="233"/>
      <c r="F2" s="233"/>
      <c r="G2" s="233"/>
      <c r="H2" s="233"/>
    </row>
    <row r="4" spans="1:9" ht="12.75" customHeight="1">
      <c r="A4" s="212" t="s">
        <v>177</v>
      </c>
      <c r="B4" s="253" t="s">
        <v>0</v>
      </c>
      <c r="C4" s="222" t="s">
        <v>178</v>
      </c>
      <c r="D4" s="222" t="s">
        <v>179</v>
      </c>
      <c r="E4" s="256" t="s">
        <v>302</v>
      </c>
      <c r="F4" s="259" t="s">
        <v>6</v>
      </c>
      <c r="G4" s="260"/>
      <c r="H4" s="260"/>
      <c r="I4" s="261"/>
    </row>
    <row r="5" spans="1:9" ht="12.75" customHeight="1">
      <c r="A5" s="212"/>
      <c r="B5" s="254"/>
      <c r="C5" s="223"/>
      <c r="D5" s="223"/>
      <c r="E5" s="257"/>
      <c r="F5" s="30" t="s">
        <v>314</v>
      </c>
      <c r="G5" s="30" t="s">
        <v>490</v>
      </c>
      <c r="H5" s="30" t="s">
        <v>537</v>
      </c>
      <c r="I5" s="256" t="s">
        <v>5</v>
      </c>
    </row>
    <row r="6" spans="1:9" ht="39.75" customHeight="1">
      <c r="A6" s="212"/>
      <c r="B6" s="255"/>
      <c r="C6" s="224"/>
      <c r="D6" s="224"/>
      <c r="E6" s="258"/>
      <c r="F6" s="31" t="s">
        <v>180</v>
      </c>
      <c r="G6" s="31" t="s">
        <v>181</v>
      </c>
      <c r="H6" s="31" t="s">
        <v>182</v>
      </c>
      <c r="I6" s="262"/>
    </row>
    <row r="7" spans="1:9" ht="13.5" thickBot="1">
      <c r="A7" s="77" t="s">
        <v>7</v>
      </c>
      <c r="B7" s="65" t="s">
        <v>8</v>
      </c>
      <c r="C7" s="6" t="s">
        <v>9</v>
      </c>
      <c r="D7" s="6" t="s">
        <v>10</v>
      </c>
      <c r="E7" s="184" t="s">
        <v>303</v>
      </c>
      <c r="F7" s="184" t="s">
        <v>11</v>
      </c>
      <c r="G7" s="184" t="s">
        <v>12</v>
      </c>
      <c r="H7" s="184" t="s">
        <v>13</v>
      </c>
      <c r="I7" s="184" t="s">
        <v>14</v>
      </c>
    </row>
    <row r="8" spans="1:9" ht="12.75">
      <c r="A8" s="13">
        <v>1</v>
      </c>
      <c r="B8" s="66" t="s">
        <v>231</v>
      </c>
      <c r="C8" s="67" t="s">
        <v>183</v>
      </c>
      <c r="D8" s="11" t="s">
        <v>23</v>
      </c>
      <c r="E8" s="185"/>
      <c r="F8" s="185">
        <f>F11+F15</f>
        <v>1721144.87</v>
      </c>
      <c r="G8" s="185">
        <f>SUM(G9:G15)</f>
        <v>1119277</v>
      </c>
      <c r="H8" s="185">
        <f>SUM(H9:H15)</f>
        <v>1119277</v>
      </c>
      <c r="I8" s="186"/>
    </row>
    <row r="9" spans="1:9" ht="99" customHeight="1">
      <c r="A9" s="12" t="s">
        <v>184</v>
      </c>
      <c r="B9" s="71" t="s">
        <v>232</v>
      </c>
      <c r="C9" s="8" t="s">
        <v>185</v>
      </c>
      <c r="D9" s="12" t="s">
        <v>23</v>
      </c>
      <c r="E9" s="181"/>
      <c r="F9" s="181"/>
      <c r="G9" s="181"/>
      <c r="H9" s="181"/>
      <c r="I9" s="187"/>
    </row>
    <row r="10" spans="1:9" ht="26.25" customHeight="1">
      <c r="A10" s="12" t="s">
        <v>186</v>
      </c>
      <c r="B10" s="72" t="s">
        <v>233</v>
      </c>
      <c r="C10" s="8" t="s">
        <v>187</v>
      </c>
      <c r="D10" s="12" t="s">
        <v>23</v>
      </c>
      <c r="E10" s="181"/>
      <c r="F10" s="181">
        <v>0</v>
      </c>
      <c r="G10" s="181"/>
      <c r="H10" s="181"/>
      <c r="I10" s="187"/>
    </row>
    <row r="11" spans="1:9" ht="24.75" customHeight="1">
      <c r="A11" s="12" t="s">
        <v>188</v>
      </c>
      <c r="B11" s="72" t="s">
        <v>234</v>
      </c>
      <c r="C11" s="8" t="s">
        <v>189</v>
      </c>
      <c r="D11" s="12" t="s">
        <v>23</v>
      </c>
      <c r="E11" s="181"/>
      <c r="F11" s="95">
        <f>F12+F14</f>
        <v>0</v>
      </c>
      <c r="G11" s="181">
        <v>0</v>
      </c>
      <c r="H11" s="181">
        <v>0</v>
      </c>
      <c r="I11" s="187"/>
    </row>
    <row r="12" spans="1:9" ht="24.75" customHeight="1">
      <c r="A12" s="12" t="s">
        <v>304</v>
      </c>
      <c r="B12" s="72" t="s">
        <v>196</v>
      </c>
      <c r="C12" s="8" t="s">
        <v>305</v>
      </c>
      <c r="D12" s="12" t="s">
        <v>23</v>
      </c>
      <c r="E12" s="181" t="s">
        <v>23</v>
      </c>
      <c r="F12" s="182"/>
      <c r="G12" s="181"/>
      <c r="H12" s="181"/>
      <c r="I12" s="187"/>
    </row>
    <row r="13" spans="1:9" ht="24.75" customHeight="1">
      <c r="A13" s="12"/>
      <c r="B13" s="72" t="s">
        <v>133</v>
      </c>
      <c r="C13" s="8" t="s">
        <v>306</v>
      </c>
      <c r="D13" s="12"/>
      <c r="E13" s="181"/>
      <c r="F13" s="181"/>
      <c r="G13" s="181"/>
      <c r="H13" s="181"/>
      <c r="I13" s="187"/>
    </row>
    <row r="14" spans="1:9" ht="24.75" customHeight="1">
      <c r="A14" s="12" t="s">
        <v>307</v>
      </c>
      <c r="B14" s="72" t="s">
        <v>236</v>
      </c>
      <c r="C14" s="8" t="s">
        <v>308</v>
      </c>
      <c r="D14" s="12" t="s">
        <v>23</v>
      </c>
      <c r="E14" s="181" t="s">
        <v>23</v>
      </c>
      <c r="F14" s="181"/>
      <c r="G14" s="181"/>
      <c r="H14" s="181"/>
      <c r="I14" s="187"/>
    </row>
    <row r="15" spans="1:9" ht="26.25" customHeight="1">
      <c r="A15" s="12" t="s">
        <v>190</v>
      </c>
      <c r="B15" s="72" t="s">
        <v>235</v>
      </c>
      <c r="C15" s="8" t="s">
        <v>191</v>
      </c>
      <c r="D15" s="12" t="s">
        <v>23</v>
      </c>
      <c r="E15" s="95"/>
      <c r="F15" s="95">
        <f>F16+F19+F28</f>
        <v>1721144.87</v>
      </c>
      <c r="G15" s="95">
        <f>G16+G19+G28</f>
        <v>1119277</v>
      </c>
      <c r="H15" s="95">
        <f>H16+H19+H28</f>
        <v>1119277</v>
      </c>
      <c r="I15" s="187"/>
    </row>
    <row r="16" spans="1:9" ht="36" customHeight="1">
      <c r="A16" s="12" t="s">
        <v>192</v>
      </c>
      <c r="B16" s="72" t="s">
        <v>193</v>
      </c>
      <c r="C16" s="8" t="s">
        <v>194</v>
      </c>
      <c r="D16" s="12" t="s">
        <v>23</v>
      </c>
      <c r="E16" s="95"/>
      <c r="F16" s="95">
        <f>F17</f>
        <v>981477</v>
      </c>
      <c r="G16" s="95">
        <f>G17</f>
        <v>981477</v>
      </c>
      <c r="H16" s="95">
        <f>H17</f>
        <v>981477</v>
      </c>
      <c r="I16" s="187"/>
    </row>
    <row r="17" spans="1:10" ht="27" customHeight="1">
      <c r="A17" s="12" t="s">
        <v>195</v>
      </c>
      <c r="B17" s="72" t="s">
        <v>196</v>
      </c>
      <c r="C17" s="8" t="s">
        <v>197</v>
      </c>
      <c r="D17" s="12" t="s">
        <v>23</v>
      </c>
      <c r="E17" s="181"/>
      <c r="F17" s="181">
        <f>план!F118+план!F119+план!F166+план!F120+план!F127+план!F129+план!F140+план!F141+план!F152+план!F158+план!F164+план!F131+план!F155</f>
        <v>981477</v>
      </c>
      <c r="G17" s="181">
        <f>план!G118+план!G119+план!G166+план!G120+план!G127+план!G129+план!G131+план!G140+план!G141+план!G152+план!G155+план!G158+план!G164+план!G130</f>
        <v>981477</v>
      </c>
      <c r="H17" s="181">
        <f>план!H118+план!H119+план!H166+план!H120+план!H127+план!H129+план!H131+план!H140+план!H141+план!H152+план!H155+план!H158+план!H164</f>
        <v>981477</v>
      </c>
      <c r="I17" s="187"/>
      <c r="J17">
        <v>4</v>
      </c>
    </row>
    <row r="18" spans="1:9" ht="17.25" customHeight="1">
      <c r="A18" s="12" t="s">
        <v>198</v>
      </c>
      <c r="B18" s="72" t="s">
        <v>236</v>
      </c>
      <c r="C18" s="8" t="s">
        <v>199</v>
      </c>
      <c r="D18" s="12" t="s">
        <v>23</v>
      </c>
      <c r="E18" s="181"/>
      <c r="F18" s="181"/>
      <c r="G18" s="181"/>
      <c r="H18" s="181"/>
      <c r="I18" s="187"/>
    </row>
    <row r="19" spans="1:9" ht="24" customHeight="1">
      <c r="A19" s="12" t="s">
        <v>200</v>
      </c>
      <c r="B19" s="72" t="s">
        <v>201</v>
      </c>
      <c r="C19" s="8" t="s">
        <v>202</v>
      </c>
      <c r="D19" s="12" t="s">
        <v>23</v>
      </c>
      <c r="E19" s="95"/>
      <c r="F19" s="95">
        <f>F20</f>
        <v>491032</v>
      </c>
      <c r="G19" s="95">
        <f>G20</f>
        <v>137800</v>
      </c>
      <c r="H19" s="95">
        <f>H20</f>
        <v>137800</v>
      </c>
      <c r="I19" s="187"/>
    </row>
    <row r="20" spans="1:10" ht="24.75" customHeight="1">
      <c r="A20" s="12" t="s">
        <v>203</v>
      </c>
      <c r="B20" s="72" t="s">
        <v>196</v>
      </c>
      <c r="C20" s="8" t="s">
        <v>204</v>
      </c>
      <c r="D20" s="12" t="s">
        <v>23</v>
      </c>
      <c r="E20" s="181"/>
      <c r="F20" s="181">
        <f>план!F121+план!F122+план!F123+план!F125+план!F126+план!F133+план!F134+план!F135+план!F136+план!F142+план!F143+план!F145+план!F146+план!F147+план!F148+план!F150+план!F151+план!F154+план!F156+план!F160+план!F124+план!F128+план!F137+план!F130+план!F161+план!F138</f>
        <v>491032</v>
      </c>
      <c r="G20" s="181">
        <f>план!G121+план!G122+план!G123+план!G125+план!G126+план!G133+план!G134+план!G135+план!G136+план!G142+план!G144+план!G145+план!G146+план!G147+план!G148+план!G150+план!G151+план!G154+план!G156+план!G160+план!G143</f>
        <v>137800</v>
      </c>
      <c r="H20" s="181">
        <f>план!H121+план!H122+план!H123+план!H125+план!H126+план!H133+план!H134+план!H135+план!H136+план!H142+план!H144+план!H145+план!H146+план!H147+план!H148+план!H150+план!H151+план!H154+план!H156+план!H160+план!H143</f>
        <v>137800</v>
      </c>
      <c r="I20" s="187"/>
      <c r="J20">
        <v>5</v>
      </c>
    </row>
    <row r="21" spans="1:9" ht="24.75" customHeight="1">
      <c r="A21" s="12"/>
      <c r="B21" s="72" t="s">
        <v>133</v>
      </c>
      <c r="C21" s="8" t="s">
        <v>309</v>
      </c>
      <c r="D21" s="12"/>
      <c r="E21" s="181"/>
      <c r="F21" s="181"/>
      <c r="G21" s="181"/>
      <c r="H21" s="181"/>
      <c r="I21" s="187"/>
    </row>
    <row r="22" spans="1:9" ht="12.75" customHeight="1">
      <c r="A22" s="12" t="s">
        <v>205</v>
      </c>
      <c r="B22" s="72" t="s">
        <v>236</v>
      </c>
      <c r="C22" s="8" t="s">
        <v>206</v>
      </c>
      <c r="D22" s="12" t="s">
        <v>23</v>
      </c>
      <c r="E22" s="181"/>
      <c r="F22" s="181"/>
      <c r="G22" s="181"/>
      <c r="H22" s="181"/>
      <c r="I22" s="187"/>
    </row>
    <row r="23" spans="1:9" ht="12.75" customHeight="1">
      <c r="A23" s="12" t="s">
        <v>207</v>
      </c>
      <c r="B23" s="72" t="s">
        <v>237</v>
      </c>
      <c r="C23" s="8" t="s">
        <v>208</v>
      </c>
      <c r="D23" s="12" t="s">
        <v>23</v>
      </c>
      <c r="E23" s="181"/>
      <c r="F23" s="181"/>
      <c r="G23" s="181"/>
      <c r="H23" s="181"/>
      <c r="I23" s="187"/>
    </row>
    <row r="24" spans="1:9" ht="12.75" customHeight="1">
      <c r="A24" s="12"/>
      <c r="B24" s="72" t="s">
        <v>133</v>
      </c>
      <c r="C24" s="8" t="s">
        <v>310</v>
      </c>
      <c r="D24" s="12"/>
      <c r="E24" s="181"/>
      <c r="F24" s="181"/>
      <c r="G24" s="181"/>
      <c r="H24" s="181"/>
      <c r="I24" s="187"/>
    </row>
    <row r="25" spans="1:9" ht="12.75" customHeight="1">
      <c r="A25" s="12" t="s">
        <v>209</v>
      </c>
      <c r="B25" s="72" t="s">
        <v>210</v>
      </c>
      <c r="C25" s="8" t="s">
        <v>211</v>
      </c>
      <c r="D25" s="12" t="s">
        <v>23</v>
      </c>
      <c r="E25" s="181"/>
      <c r="F25" s="181"/>
      <c r="G25" s="181"/>
      <c r="H25" s="181"/>
      <c r="I25" s="187"/>
    </row>
    <row r="26" spans="1:9" ht="24" customHeight="1">
      <c r="A26" s="12" t="s">
        <v>212</v>
      </c>
      <c r="B26" s="72" t="s">
        <v>196</v>
      </c>
      <c r="C26" s="8" t="s">
        <v>213</v>
      </c>
      <c r="D26" s="12" t="s">
        <v>23</v>
      </c>
      <c r="E26" s="181"/>
      <c r="F26" s="181"/>
      <c r="G26" s="181"/>
      <c r="H26" s="181"/>
      <c r="I26" s="187"/>
    </row>
    <row r="27" spans="1:9" ht="12.75" customHeight="1">
      <c r="A27" s="12" t="s">
        <v>214</v>
      </c>
      <c r="B27" s="72" t="s">
        <v>236</v>
      </c>
      <c r="C27" s="188" t="s">
        <v>215</v>
      </c>
      <c r="D27" s="183" t="s">
        <v>23</v>
      </c>
      <c r="E27" s="181"/>
      <c r="F27" s="181"/>
      <c r="G27" s="181"/>
      <c r="H27" s="181"/>
      <c r="I27" s="187"/>
    </row>
    <row r="28" spans="1:9" ht="13.5" customHeight="1">
      <c r="A28" s="12" t="s">
        <v>216</v>
      </c>
      <c r="B28" s="72" t="s">
        <v>217</v>
      </c>
      <c r="C28" s="188" t="s">
        <v>218</v>
      </c>
      <c r="D28" s="183" t="s">
        <v>23</v>
      </c>
      <c r="E28" s="95"/>
      <c r="F28" s="95">
        <f>SUM(F29:F31)</f>
        <v>248635.87</v>
      </c>
      <c r="G28" s="95">
        <f>G31</f>
        <v>0</v>
      </c>
      <c r="H28" s="95">
        <f>H31</f>
        <v>0</v>
      </c>
      <c r="I28" s="187"/>
    </row>
    <row r="29" spans="1:10" ht="23.25" customHeight="1">
      <c r="A29" s="12" t="s">
        <v>219</v>
      </c>
      <c r="B29" s="72" t="s">
        <v>196</v>
      </c>
      <c r="C29" s="188" t="s">
        <v>220</v>
      </c>
      <c r="D29" s="183" t="s">
        <v>23</v>
      </c>
      <c r="E29" s="181"/>
      <c r="F29" s="181">
        <f>план!F132+план!F139+план!F149+план!F157+план!F159+план!F162+план!F163</f>
        <v>248635.87</v>
      </c>
      <c r="G29" s="181">
        <v>0</v>
      </c>
      <c r="H29" s="181">
        <v>0</v>
      </c>
      <c r="I29" s="187"/>
      <c r="J29">
        <v>2</v>
      </c>
    </row>
    <row r="30" spans="1:9" ht="23.25" customHeight="1">
      <c r="A30" s="12"/>
      <c r="B30" s="72" t="s">
        <v>133</v>
      </c>
      <c r="C30" s="3" t="s">
        <v>311</v>
      </c>
      <c r="D30" s="56"/>
      <c r="E30" s="181"/>
      <c r="F30" s="181"/>
      <c r="G30" s="181"/>
      <c r="H30" s="181"/>
      <c r="I30" s="187"/>
    </row>
    <row r="31" spans="1:9" ht="12.75" customHeight="1">
      <c r="A31" s="12" t="s">
        <v>221</v>
      </c>
      <c r="B31" s="72" t="s">
        <v>222</v>
      </c>
      <c r="C31" s="8" t="s">
        <v>223</v>
      </c>
      <c r="D31" s="12" t="s">
        <v>23</v>
      </c>
      <c r="E31" s="181"/>
      <c r="F31" s="181">
        <v>0</v>
      </c>
      <c r="G31" s="181">
        <f>план!G139+план!G157+план!G163</f>
        <v>0</v>
      </c>
      <c r="H31" s="181">
        <f>план!H139+план!H157+план!H163</f>
        <v>0</v>
      </c>
      <c r="I31" s="187"/>
    </row>
    <row r="32" spans="1:9" ht="27" customHeight="1">
      <c r="A32" s="12" t="s">
        <v>8</v>
      </c>
      <c r="B32" s="72" t="s">
        <v>238</v>
      </c>
      <c r="C32" s="8" t="s">
        <v>224</v>
      </c>
      <c r="D32" s="12" t="s">
        <v>23</v>
      </c>
      <c r="E32" s="95"/>
      <c r="F32" s="95">
        <f>F34</f>
        <v>1721144.87</v>
      </c>
      <c r="G32" s="95">
        <f>G35</f>
        <v>1119277</v>
      </c>
      <c r="H32" s="95">
        <f>H36</f>
        <v>1119277</v>
      </c>
      <c r="I32" s="187"/>
    </row>
    <row r="33" spans="1:9" ht="12.75" customHeight="1">
      <c r="A33" s="199"/>
      <c r="B33" s="73" t="s">
        <v>225</v>
      </c>
      <c r="C33" s="1" t="s">
        <v>226</v>
      </c>
      <c r="D33" s="2"/>
      <c r="E33" s="181"/>
      <c r="F33" s="181"/>
      <c r="G33" s="181"/>
      <c r="H33" s="181"/>
      <c r="I33" s="187"/>
    </row>
    <row r="34" spans="1:9" ht="12.75">
      <c r="A34" s="252"/>
      <c r="B34" s="74"/>
      <c r="C34" s="68"/>
      <c r="D34" s="69" t="s">
        <v>312</v>
      </c>
      <c r="E34" s="181"/>
      <c r="F34" s="181">
        <f>F16+F19+F28</f>
        <v>1721144.87</v>
      </c>
      <c r="G34" s="181"/>
      <c r="H34" s="181"/>
      <c r="I34" s="187"/>
    </row>
    <row r="35" spans="1:9" ht="12.75">
      <c r="A35" s="252"/>
      <c r="B35" s="74"/>
      <c r="C35" s="68"/>
      <c r="D35" s="69" t="s">
        <v>321</v>
      </c>
      <c r="E35" s="181"/>
      <c r="F35" s="181"/>
      <c r="G35" s="181">
        <f>G15</f>
        <v>1119277</v>
      </c>
      <c r="H35" s="181"/>
      <c r="I35" s="187"/>
    </row>
    <row r="36" spans="1:9" ht="12.75">
      <c r="A36" s="200"/>
      <c r="B36" s="75"/>
      <c r="C36" s="3"/>
      <c r="D36" s="70" t="s">
        <v>492</v>
      </c>
      <c r="E36" s="181"/>
      <c r="F36" s="181"/>
      <c r="G36" s="181"/>
      <c r="H36" s="181">
        <f>H15</f>
        <v>1119277</v>
      </c>
      <c r="I36" s="187"/>
    </row>
    <row r="37" spans="1:9" ht="24" customHeight="1">
      <c r="A37" s="12" t="s">
        <v>9</v>
      </c>
      <c r="B37" s="72" t="s">
        <v>227</v>
      </c>
      <c r="C37" s="8" t="s">
        <v>228</v>
      </c>
      <c r="D37" s="12" t="s">
        <v>23</v>
      </c>
      <c r="E37" s="181"/>
      <c r="F37" s="181">
        <f>F38</f>
        <v>0</v>
      </c>
      <c r="G37" s="181"/>
      <c r="H37" s="181"/>
      <c r="I37" s="187"/>
    </row>
    <row r="38" spans="1:9" ht="12.75" customHeight="1">
      <c r="A38" s="199"/>
      <c r="B38" s="73" t="s">
        <v>225</v>
      </c>
      <c r="C38" s="197" t="s">
        <v>229</v>
      </c>
      <c r="D38" s="199"/>
      <c r="E38" s="249"/>
      <c r="F38" s="249">
        <f>F31</f>
        <v>0</v>
      </c>
      <c r="G38" s="181"/>
      <c r="H38" s="181"/>
      <c r="I38" s="187"/>
    </row>
    <row r="39" spans="1:9" ht="13.5" customHeight="1" thickBot="1">
      <c r="A39" s="200"/>
      <c r="B39" s="76"/>
      <c r="C39" s="213"/>
      <c r="D39" s="214"/>
      <c r="E39" s="250"/>
      <c r="F39" s="250"/>
      <c r="G39" s="189"/>
      <c r="H39" s="189"/>
      <c r="I39" s="190"/>
    </row>
    <row r="40" spans="1:2" ht="12.75">
      <c r="A40" s="251"/>
      <c r="B40" s="251"/>
    </row>
    <row r="41" spans="1:8" ht="15">
      <c r="A41" s="244" t="s">
        <v>240</v>
      </c>
      <c r="B41" s="244"/>
      <c r="C41" s="48"/>
      <c r="D41" s="48"/>
      <c r="E41" s="48"/>
      <c r="F41" s="48"/>
      <c r="G41" s="48"/>
      <c r="H41" s="48"/>
    </row>
    <row r="42" spans="1:8" ht="15">
      <c r="A42" s="244" t="s">
        <v>486</v>
      </c>
      <c r="B42" s="244"/>
      <c r="C42" s="244"/>
      <c r="D42" s="48"/>
      <c r="E42" s="48"/>
      <c r="F42" s="48"/>
      <c r="G42" s="48"/>
      <c r="H42" s="48"/>
    </row>
    <row r="43" spans="1:8" ht="11.25" customHeight="1">
      <c r="A43" s="245" t="s">
        <v>246</v>
      </c>
      <c r="B43" s="245"/>
      <c r="C43" s="245"/>
      <c r="D43" s="48"/>
      <c r="E43" s="48"/>
      <c r="F43" s="48"/>
      <c r="G43" s="48"/>
      <c r="H43" s="48"/>
    </row>
    <row r="44" spans="1:8" ht="11.25" customHeight="1">
      <c r="A44" s="79"/>
      <c r="B44" s="79"/>
      <c r="C44" s="79"/>
      <c r="D44" s="48"/>
      <c r="E44" s="48"/>
      <c r="F44" s="48"/>
      <c r="G44" s="48"/>
      <c r="H44" s="48"/>
    </row>
    <row r="45" spans="1:8" s="246" customFormat="1" ht="12.75">
      <c r="A45" s="244" t="s">
        <v>241</v>
      </c>
      <c r="B45" s="244"/>
      <c r="C45" s="244"/>
      <c r="D45" s="244"/>
      <c r="E45" s="244"/>
      <c r="F45" s="244"/>
      <c r="G45" s="244"/>
      <c r="H45" s="244"/>
    </row>
    <row r="46" spans="1:8" s="246" customFormat="1" ht="12.75">
      <c r="A46" s="244" t="s">
        <v>532</v>
      </c>
      <c r="B46" s="244"/>
      <c r="C46" s="244"/>
      <c r="D46" s="244"/>
      <c r="E46" s="244"/>
      <c r="F46" s="244"/>
      <c r="G46" s="244"/>
      <c r="H46" s="244"/>
    </row>
    <row r="47" spans="1:8" ht="15">
      <c r="A47" s="48"/>
      <c r="B47" s="80" t="s">
        <v>247</v>
      </c>
      <c r="C47" s="48"/>
      <c r="D47" s="48"/>
      <c r="E47" s="48"/>
      <c r="F47" s="48"/>
      <c r="G47" s="48"/>
      <c r="H47" s="48"/>
    </row>
    <row r="48" spans="1:8" ht="15">
      <c r="A48" s="78" t="s">
        <v>538</v>
      </c>
      <c r="B48" s="78"/>
      <c r="C48" s="48"/>
      <c r="D48" s="48"/>
      <c r="E48" s="48"/>
      <c r="F48" s="48"/>
      <c r="G48" s="48"/>
      <c r="H48" s="48"/>
    </row>
    <row r="49" spans="1:8" ht="8.25" customHeight="1" thickBot="1">
      <c r="A49" s="78"/>
      <c r="B49" s="78"/>
      <c r="C49" s="48"/>
      <c r="D49" s="48"/>
      <c r="E49" s="48"/>
      <c r="F49" s="48"/>
      <c r="G49" s="48"/>
      <c r="H49" s="48"/>
    </row>
    <row r="50" spans="1:8" ht="18" customHeight="1">
      <c r="A50" s="247" t="s">
        <v>242</v>
      </c>
      <c r="B50" s="248"/>
      <c r="C50" s="85"/>
      <c r="D50" s="86"/>
      <c r="E50" s="86"/>
      <c r="F50" s="87"/>
      <c r="G50" s="87"/>
      <c r="H50" s="88"/>
    </row>
    <row r="51" spans="1:8" ht="15">
      <c r="A51" s="81" t="s">
        <v>243</v>
      </c>
      <c r="B51" s="84"/>
      <c r="C51" s="85"/>
      <c r="D51" s="86"/>
      <c r="E51" s="86"/>
      <c r="F51" s="87"/>
      <c r="G51" s="87"/>
      <c r="H51" s="88"/>
    </row>
    <row r="52" spans="1:8" ht="21" customHeight="1">
      <c r="A52" s="242" t="s">
        <v>525</v>
      </c>
      <c r="B52" s="243"/>
      <c r="C52" s="86"/>
      <c r="D52" s="86"/>
      <c r="E52" s="86"/>
      <c r="F52" s="87"/>
      <c r="G52" s="87"/>
      <c r="H52" s="88"/>
    </row>
    <row r="53" spans="1:8" ht="15" customHeight="1">
      <c r="A53" s="242" t="s">
        <v>244</v>
      </c>
      <c r="B53" s="243"/>
      <c r="C53" s="86"/>
      <c r="D53" s="86"/>
      <c r="E53" s="86"/>
      <c r="F53" s="87"/>
      <c r="G53" s="87"/>
      <c r="H53" s="88"/>
    </row>
    <row r="54" spans="1:8" ht="15">
      <c r="A54" s="242" t="str">
        <f>A48</f>
        <v>"02" января 2023 г. </v>
      </c>
      <c r="B54" s="243"/>
      <c r="C54" s="86"/>
      <c r="D54" s="86"/>
      <c r="E54" s="86"/>
      <c r="F54" s="87"/>
      <c r="G54" s="87"/>
      <c r="H54" s="88"/>
    </row>
    <row r="55" spans="1:8" ht="15" thickBot="1">
      <c r="A55" s="82"/>
      <c r="B55" s="83"/>
      <c r="C55" s="86"/>
      <c r="D55" s="86"/>
      <c r="E55" s="86"/>
      <c r="F55" s="87"/>
      <c r="G55" s="87"/>
      <c r="H55" s="89"/>
    </row>
  </sheetData>
  <sheetProtection/>
  <mergeCells count="24">
    <mergeCell ref="A33:A36"/>
    <mergeCell ref="A38:A39"/>
    <mergeCell ref="A2:H2"/>
    <mergeCell ref="A4:A6"/>
    <mergeCell ref="B4:B6"/>
    <mergeCell ref="C4:C6"/>
    <mergeCell ref="D4:D6"/>
    <mergeCell ref="E4:E6"/>
    <mergeCell ref="F4:I4"/>
    <mergeCell ref="I5:I6"/>
    <mergeCell ref="C38:C39"/>
    <mergeCell ref="D38:D39"/>
    <mergeCell ref="E38:E39"/>
    <mergeCell ref="F38:F39"/>
    <mergeCell ref="A40:B40"/>
    <mergeCell ref="A41:B41"/>
    <mergeCell ref="A53:B53"/>
    <mergeCell ref="A54:B54"/>
    <mergeCell ref="A42:C42"/>
    <mergeCell ref="A43:C43"/>
    <mergeCell ref="A45:IV45"/>
    <mergeCell ref="A46:IV46"/>
    <mergeCell ref="A50:B50"/>
    <mergeCell ref="A52:B5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6">
      <selection activeCell="A34" sqref="A34:J34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375" style="0" customWidth="1"/>
    <col min="4" max="4" width="13.25390625" style="0" customWidth="1"/>
    <col min="5" max="5" width="14.00390625" style="0" customWidth="1"/>
    <col min="6" max="6" width="13.125" style="0" customWidth="1"/>
    <col min="7" max="7" width="12.25390625" style="0" customWidth="1"/>
    <col min="8" max="8" width="12.875" style="0" customWidth="1"/>
    <col min="9" max="9" width="10.125" style="0" customWidth="1"/>
    <col min="10" max="10" width="15.875" style="0" customWidth="1"/>
  </cols>
  <sheetData>
    <row r="1" spans="1:10" ht="32.25" customHeight="1">
      <c r="A1" s="270" t="s">
        <v>327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4.2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4.25">
      <c r="A3" s="270" t="s">
        <v>328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4.2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5">
      <c r="A5" s="271" t="s">
        <v>329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4.25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5">
      <c r="A7" s="271" t="s">
        <v>330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4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14.25">
      <c r="A9" s="270" t="s">
        <v>331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0" ht="15" customHeight="1">
      <c r="A10" s="263" t="s">
        <v>528</v>
      </c>
      <c r="B10" s="264"/>
      <c r="C10" s="264"/>
      <c r="D10" s="264"/>
      <c r="E10" s="264"/>
      <c r="F10" s="264"/>
      <c r="G10" s="264"/>
      <c r="H10" s="264"/>
      <c r="I10" s="264"/>
      <c r="J10" s="264"/>
    </row>
    <row r="11" spans="1:10" ht="30" customHeight="1">
      <c r="A11" s="265" t="s">
        <v>332</v>
      </c>
      <c r="B11" s="265" t="s">
        <v>333</v>
      </c>
      <c r="C11" s="265" t="s">
        <v>334</v>
      </c>
      <c r="D11" s="272" t="s">
        <v>335</v>
      </c>
      <c r="E11" s="273"/>
      <c r="F11" s="273"/>
      <c r="G11" s="274"/>
      <c r="H11" s="265" t="s">
        <v>336</v>
      </c>
      <c r="I11" s="265" t="s">
        <v>337</v>
      </c>
      <c r="J11" s="265" t="s">
        <v>338</v>
      </c>
    </row>
    <row r="12" spans="1:10" ht="12.75">
      <c r="A12" s="266"/>
      <c r="B12" s="266"/>
      <c r="C12" s="266"/>
      <c r="D12" s="265" t="s">
        <v>339</v>
      </c>
      <c r="E12" s="277" t="s">
        <v>30</v>
      </c>
      <c r="F12" s="278"/>
      <c r="G12" s="279"/>
      <c r="H12" s="266"/>
      <c r="I12" s="266"/>
      <c r="J12" s="266"/>
    </row>
    <row r="13" spans="1:10" ht="12.75">
      <c r="A13" s="266"/>
      <c r="B13" s="266"/>
      <c r="C13" s="266"/>
      <c r="D13" s="275"/>
      <c r="E13" s="268" t="s">
        <v>340</v>
      </c>
      <c r="F13" s="268" t="s">
        <v>341</v>
      </c>
      <c r="G13" s="268" t="s">
        <v>342</v>
      </c>
      <c r="H13" s="266"/>
      <c r="I13" s="266"/>
      <c r="J13" s="266"/>
    </row>
    <row r="14" spans="1:10" ht="27.75" customHeight="1">
      <c r="A14" s="267"/>
      <c r="B14" s="267"/>
      <c r="C14" s="267"/>
      <c r="D14" s="276"/>
      <c r="E14" s="269"/>
      <c r="F14" s="269"/>
      <c r="G14" s="269"/>
      <c r="H14" s="267"/>
      <c r="I14" s="267"/>
      <c r="J14" s="267"/>
    </row>
    <row r="15" spans="1:10" ht="12.75" customHeight="1">
      <c r="A15" s="102">
        <v>1</v>
      </c>
      <c r="B15" s="102">
        <v>2</v>
      </c>
      <c r="C15" s="102">
        <v>3</v>
      </c>
      <c r="D15" s="102">
        <v>4</v>
      </c>
      <c r="E15" s="102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</row>
    <row r="16" spans="1:10" ht="12.75" customHeight="1">
      <c r="A16" s="103">
        <v>1</v>
      </c>
      <c r="B16" s="104" t="s">
        <v>343</v>
      </c>
      <c r="C16" s="103">
        <v>1.25</v>
      </c>
      <c r="D16" s="105">
        <f>SUM(E16:G16)</f>
        <v>24941.7</v>
      </c>
      <c r="E16" s="105">
        <v>12425.5</v>
      </c>
      <c r="F16" s="105">
        <v>0</v>
      </c>
      <c r="G16" s="105">
        <v>12516.2</v>
      </c>
      <c r="H16" s="103">
        <v>25</v>
      </c>
      <c r="I16" s="103">
        <v>15</v>
      </c>
      <c r="J16" s="105">
        <f>((C16*D16)+(E16*H16/100))*1.15</f>
        <v>39426.024999999994</v>
      </c>
    </row>
    <row r="17" spans="1:10" s="109" customFormat="1" ht="12.75" customHeight="1">
      <c r="A17" s="106"/>
      <c r="B17" s="107" t="s">
        <v>344</v>
      </c>
      <c r="C17" s="106">
        <f>C16</f>
        <v>1.25</v>
      </c>
      <c r="D17" s="108"/>
      <c r="E17" s="108"/>
      <c r="F17" s="108"/>
      <c r="G17" s="108"/>
      <c r="H17" s="106"/>
      <c r="I17" s="106"/>
      <c r="J17" s="108">
        <f>J16</f>
        <v>39426.024999999994</v>
      </c>
    </row>
    <row r="18" spans="1:10" ht="25.5">
      <c r="A18" s="103">
        <v>2</v>
      </c>
      <c r="B18" s="104" t="s">
        <v>345</v>
      </c>
      <c r="C18" s="103">
        <v>5.08</v>
      </c>
      <c r="D18" s="105">
        <f>SUM(E18:G18)</f>
        <v>19306.872881299998</v>
      </c>
      <c r="E18" s="105">
        <v>11140</v>
      </c>
      <c r="F18" s="105">
        <v>0</v>
      </c>
      <c r="G18" s="105">
        <v>8166.8728813</v>
      </c>
      <c r="H18" s="103">
        <v>25</v>
      </c>
      <c r="I18" s="103">
        <v>15</v>
      </c>
      <c r="J18" s="105">
        <f>((C18*D18)+(E18*H18*C18/100))*1.15</f>
        <v>129060.72137255459</v>
      </c>
    </row>
    <row r="19" spans="1:10" s="109" customFormat="1" ht="12.75">
      <c r="A19" s="106"/>
      <c r="B19" s="107" t="s">
        <v>346</v>
      </c>
      <c r="C19" s="106">
        <f>C18</f>
        <v>5.08</v>
      </c>
      <c r="D19" s="108"/>
      <c r="E19" s="108"/>
      <c r="F19" s="108"/>
      <c r="G19" s="108"/>
      <c r="H19" s="106"/>
      <c r="I19" s="106"/>
      <c r="J19" s="108">
        <f>J18</f>
        <v>129060.72137255459</v>
      </c>
    </row>
    <row r="20" spans="1:10" ht="38.25">
      <c r="A20" s="103">
        <v>3</v>
      </c>
      <c r="B20" s="104" t="s">
        <v>347</v>
      </c>
      <c r="C20" s="103">
        <v>0.6</v>
      </c>
      <c r="D20" s="105">
        <f>SUM(E20:G20)</f>
        <v>12792.1666</v>
      </c>
      <c r="E20" s="105">
        <v>8396.5</v>
      </c>
      <c r="F20" s="105"/>
      <c r="G20" s="105">
        <v>4395.6666</v>
      </c>
      <c r="H20" s="103"/>
      <c r="I20" s="103">
        <v>15</v>
      </c>
      <c r="J20" s="105">
        <f>((C20*D20)+(E20*H20*C20/100))*1.15</f>
        <v>8826.594954</v>
      </c>
    </row>
    <row r="21" spans="1:10" s="109" customFormat="1" ht="12.75">
      <c r="A21" s="106"/>
      <c r="B21" s="107" t="s">
        <v>348</v>
      </c>
      <c r="C21" s="106">
        <f>C20</f>
        <v>0.6</v>
      </c>
      <c r="D21" s="108"/>
      <c r="E21" s="108"/>
      <c r="F21" s="108"/>
      <c r="G21" s="108"/>
      <c r="H21" s="106"/>
      <c r="I21" s="106"/>
      <c r="J21" s="108">
        <f>J20</f>
        <v>8826.594954</v>
      </c>
    </row>
    <row r="22" spans="1:10" ht="25.5">
      <c r="A22" s="103">
        <v>4</v>
      </c>
      <c r="B22" s="104" t="s">
        <v>349</v>
      </c>
      <c r="C22" s="103">
        <v>10.3</v>
      </c>
      <c r="D22" s="105">
        <f>SUM(E22:G22)</f>
        <v>13622.007119400001</v>
      </c>
      <c r="E22" s="105">
        <v>8384.333333</v>
      </c>
      <c r="F22" s="105"/>
      <c r="G22" s="105">
        <v>5237.6737864</v>
      </c>
      <c r="H22" s="103"/>
      <c r="I22" s="103">
        <v>15</v>
      </c>
      <c r="J22" s="105">
        <f>((C22*D22)+(E22*H22*C22/100))*1.15</f>
        <v>161352.674329293</v>
      </c>
    </row>
    <row r="23" spans="1:10" s="109" customFormat="1" ht="12.75">
      <c r="A23" s="106"/>
      <c r="B23" s="107" t="s">
        <v>350</v>
      </c>
      <c r="C23" s="106">
        <f>C22</f>
        <v>10.3</v>
      </c>
      <c r="D23" s="108"/>
      <c r="E23" s="108"/>
      <c r="F23" s="108"/>
      <c r="G23" s="108"/>
      <c r="H23" s="106"/>
      <c r="I23" s="106"/>
      <c r="J23" s="108">
        <f>J22</f>
        <v>161352.674329293</v>
      </c>
    </row>
    <row r="24" spans="1:10" ht="12.75">
      <c r="A24" s="103"/>
      <c r="B24" s="104" t="s">
        <v>351</v>
      </c>
      <c r="C24" s="102" t="s">
        <v>23</v>
      </c>
      <c r="D24" s="102" t="s">
        <v>23</v>
      </c>
      <c r="E24" s="102" t="s">
        <v>23</v>
      </c>
      <c r="F24" s="102" t="s">
        <v>23</v>
      </c>
      <c r="G24" s="102" t="s">
        <v>23</v>
      </c>
      <c r="H24" s="102" t="s">
        <v>23</v>
      </c>
      <c r="I24" s="102" t="s">
        <v>23</v>
      </c>
      <c r="J24" s="108">
        <f>(J17+J19+J21+J22)</f>
        <v>338666.01565584756</v>
      </c>
    </row>
    <row r="25" spans="1:10" ht="12.75">
      <c r="A25" s="103"/>
      <c r="B25" s="104"/>
      <c r="C25" s="103"/>
      <c r="D25" s="103"/>
      <c r="E25" s="103"/>
      <c r="F25" s="103"/>
      <c r="G25" s="103"/>
      <c r="H25" s="103"/>
      <c r="I25" s="103"/>
      <c r="J25" s="103"/>
    </row>
    <row r="26" spans="1:10" ht="12.75">
      <c r="A26" s="103">
        <v>5</v>
      </c>
      <c r="B26" s="104" t="s">
        <v>343</v>
      </c>
      <c r="C26" s="103">
        <v>0.25</v>
      </c>
      <c r="D26" s="105">
        <f>SUM(E26:G26)</f>
        <v>16480.88</v>
      </c>
      <c r="E26" s="105">
        <v>11772</v>
      </c>
      <c r="F26" s="105">
        <v>0</v>
      </c>
      <c r="G26" s="105">
        <v>4708.88</v>
      </c>
      <c r="H26" s="103">
        <v>25</v>
      </c>
      <c r="I26" s="103">
        <v>15</v>
      </c>
      <c r="J26" s="105">
        <f>((C26*D26)+(E26*H26*C26/100))*1.15</f>
        <v>5584.3655</v>
      </c>
    </row>
    <row r="27" spans="1:10" ht="12.75">
      <c r="A27" s="106"/>
      <c r="B27" s="107" t="s">
        <v>344</v>
      </c>
      <c r="C27" s="106">
        <f>C26</f>
        <v>0.25</v>
      </c>
      <c r="D27" s="108"/>
      <c r="E27" s="108"/>
      <c r="F27" s="108"/>
      <c r="G27" s="108"/>
      <c r="H27" s="106"/>
      <c r="I27" s="106"/>
      <c r="J27" s="108">
        <f>J26</f>
        <v>5584.3655</v>
      </c>
    </row>
    <row r="28" spans="1:10" ht="25.5">
      <c r="A28" s="103">
        <v>6</v>
      </c>
      <c r="B28" s="104" t="s">
        <v>345</v>
      </c>
      <c r="C28" s="103">
        <v>2</v>
      </c>
      <c r="D28" s="105">
        <f>SUM(E28:G28)</f>
        <v>15847</v>
      </c>
      <c r="E28" s="105">
        <v>12190</v>
      </c>
      <c r="F28" s="105">
        <v>0</v>
      </c>
      <c r="G28" s="105">
        <v>3657</v>
      </c>
      <c r="H28" s="103">
        <v>25</v>
      </c>
      <c r="I28" s="103">
        <v>15</v>
      </c>
      <c r="J28" s="105">
        <f>((C28*D28)+(E28*H28*C28/100))*1.15</f>
        <v>43457.35</v>
      </c>
    </row>
    <row r="29" spans="1:10" ht="12.75">
      <c r="A29" s="106"/>
      <c r="B29" s="107" t="s">
        <v>346</v>
      </c>
      <c r="C29" s="106">
        <f>C28</f>
        <v>2</v>
      </c>
      <c r="D29" s="108"/>
      <c r="E29" s="108"/>
      <c r="F29" s="108"/>
      <c r="G29" s="108"/>
      <c r="H29" s="106"/>
      <c r="I29" s="106"/>
      <c r="J29" s="108">
        <f>J28</f>
        <v>43457.35</v>
      </c>
    </row>
    <row r="30" spans="1:10" ht="38.25">
      <c r="A30" s="103">
        <v>7</v>
      </c>
      <c r="B30" s="104" t="s">
        <v>347</v>
      </c>
      <c r="C30" s="103">
        <v>1.4</v>
      </c>
      <c r="D30" s="105">
        <f>SUM(E30:G30)</f>
        <v>12792</v>
      </c>
      <c r="E30" s="105">
        <v>8402</v>
      </c>
      <c r="F30" s="105"/>
      <c r="G30" s="105">
        <v>4390</v>
      </c>
      <c r="H30" s="103"/>
      <c r="I30" s="103">
        <v>15</v>
      </c>
      <c r="J30" s="105">
        <f>((C30*D30)+(E30*H30*C30/100))*1.15</f>
        <v>20595.12</v>
      </c>
    </row>
    <row r="31" spans="1:10" ht="12.75">
      <c r="A31" s="106"/>
      <c r="B31" s="107" t="s">
        <v>348</v>
      </c>
      <c r="C31" s="106">
        <f>C30</f>
        <v>1.4</v>
      </c>
      <c r="D31" s="108"/>
      <c r="E31" s="108"/>
      <c r="F31" s="108"/>
      <c r="G31" s="108"/>
      <c r="H31" s="106"/>
      <c r="I31" s="106"/>
      <c r="J31" s="108">
        <f>J30</f>
        <v>20595.12</v>
      </c>
    </row>
    <row r="32" spans="1:10" ht="12.75">
      <c r="A32" s="103"/>
      <c r="B32" s="104" t="s">
        <v>351</v>
      </c>
      <c r="C32" s="102" t="s">
        <v>23</v>
      </c>
      <c r="D32" s="102" t="s">
        <v>23</v>
      </c>
      <c r="E32" s="102" t="s">
        <v>23</v>
      </c>
      <c r="F32" s="102" t="s">
        <v>23</v>
      </c>
      <c r="G32" s="102" t="s">
        <v>23</v>
      </c>
      <c r="H32" s="102" t="s">
        <v>23</v>
      </c>
      <c r="I32" s="102" t="s">
        <v>23</v>
      </c>
      <c r="J32" s="108">
        <f>(J25+J27+J29+J30)</f>
        <v>69636.8355</v>
      </c>
    </row>
    <row r="33" spans="1:10" ht="12.75">
      <c r="A33" s="165"/>
      <c r="B33" s="166" t="s">
        <v>454</v>
      </c>
      <c r="C33" s="167"/>
      <c r="D33" s="167"/>
      <c r="E33" s="167"/>
      <c r="F33" s="167"/>
      <c r="G33" s="167"/>
      <c r="H33" s="167"/>
      <c r="I33" s="167"/>
      <c r="J33" s="168">
        <f>(J24+J32)*12*0.72719717431</f>
        <v>3563000.155478986</v>
      </c>
    </row>
    <row r="34" spans="1:10" ht="14.25">
      <c r="A34" s="270" t="s">
        <v>352</v>
      </c>
      <c r="B34" s="270"/>
      <c r="C34" s="270"/>
      <c r="D34" s="270"/>
      <c r="E34" s="270"/>
      <c r="F34" s="270"/>
      <c r="G34" s="270"/>
      <c r="H34" s="270"/>
      <c r="I34" s="270"/>
      <c r="J34" s="270"/>
    </row>
    <row r="35" spans="1:10" ht="19.5" customHeight="1">
      <c r="A35" s="263"/>
      <c r="B35" s="264"/>
      <c r="C35" s="264"/>
      <c r="D35" s="264"/>
      <c r="E35" s="264"/>
      <c r="F35" s="264"/>
      <c r="G35" s="264"/>
      <c r="H35" s="264"/>
      <c r="I35" s="264"/>
      <c r="J35" s="264"/>
    </row>
    <row r="36" spans="1:10" ht="12.75">
      <c r="A36" s="265" t="s">
        <v>332</v>
      </c>
      <c r="B36" s="265" t="s">
        <v>333</v>
      </c>
      <c r="C36" s="265" t="s">
        <v>334</v>
      </c>
      <c r="D36" s="272" t="s">
        <v>335</v>
      </c>
      <c r="E36" s="273"/>
      <c r="F36" s="273"/>
      <c r="G36" s="274"/>
      <c r="H36" s="265" t="s">
        <v>336</v>
      </c>
      <c r="I36" s="265" t="s">
        <v>337</v>
      </c>
      <c r="J36" s="265" t="s">
        <v>338</v>
      </c>
    </row>
    <row r="37" spans="1:10" ht="12.75">
      <c r="A37" s="266"/>
      <c r="B37" s="266"/>
      <c r="C37" s="266"/>
      <c r="D37" s="265" t="s">
        <v>339</v>
      </c>
      <c r="E37" s="277" t="s">
        <v>30</v>
      </c>
      <c r="F37" s="278"/>
      <c r="G37" s="279"/>
      <c r="H37" s="266"/>
      <c r="I37" s="266"/>
      <c r="J37" s="266"/>
    </row>
    <row r="38" spans="1:10" ht="12.75">
      <c r="A38" s="266"/>
      <c r="B38" s="266"/>
      <c r="C38" s="266"/>
      <c r="D38" s="275"/>
      <c r="E38" s="268" t="s">
        <v>340</v>
      </c>
      <c r="F38" s="268" t="s">
        <v>341</v>
      </c>
      <c r="G38" s="268" t="s">
        <v>342</v>
      </c>
      <c r="H38" s="266"/>
      <c r="I38" s="266"/>
      <c r="J38" s="266"/>
    </row>
    <row r="39" spans="1:10" ht="12.75">
      <c r="A39" s="267"/>
      <c r="B39" s="267"/>
      <c r="C39" s="267"/>
      <c r="D39" s="276"/>
      <c r="E39" s="269"/>
      <c r="F39" s="269"/>
      <c r="G39" s="269"/>
      <c r="H39" s="267"/>
      <c r="I39" s="267"/>
      <c r="J39" s="267"/>
    </row>
    <row r="40" spans="1:10" ht="12.75">
      <c r="A40" s="102">
        <v>1</v>
      </c>
      <c r="B40" s="102">
        <v>2</v>
      </c>
      <c r="C40" s="102">
        <v>3</v>
      </c>
      <c r="D40" s="102">
        <v>4</v>
      </c>
      <c r="E40" s="102">
        <v>5</v>
      </c>
      <c r="F40" s="102">
        <v>6</v>
      </c>
      <c r="G40" s="102">
        <v>7</v>
      </c>
      <c r="H40" s="102">
        <v>8</v>
      </c>
      <c r="I40" s="102">
        <v>9</v>
      </c>
      <c r="J40" s="102">
        <v>10</v>
      </c>
    </row>
    <row r="41" spans="1:10" ht="25.5">
      <c r="A41" s="103">
        <v>1</v>
      </c>
      <c r="B41" s="104" t="s">
        <v>345</v>
      </c>
      <c r="C41" s="103">
        <v>3</v>
      </c>
      <c r="D41" s="105">
        <f>SUM(E41:G41)</f>
        <v>5000</v>
      </c>
      <c r="E41" s="105">
        <v>5000</v>
      </c>
      <c r="F41" s="105"/>
      <c r="G41" s="105"/>
      <c r="H41" s="103"/>
      <c r="I41" s="103">
        <v>15</v>
      </c>
      <c r="J41" s="105">
        <f>(C41*D41)*(1+I41/100)*11.728115942</f>
        <v>202309.9999995</v>
      </c>
    </row>
    <row r="42" spans="1:10" ht="25.5">
      <c r="A42" s="106"/>
      <c r="B42" s="107" t="s">
        <v>353</v>
      </c>
      <c r="C42" s="106">
        <f>C41</f>
        <v>3</v>
      </c>
      <c r="D42" s="108">
        <f>D41</f>
        <v>5000</v>
      </c>
      <c r="E42" s="108"/>
      <c r="F42" s="108"/>
      <c r="G42" s="108"/>
      <c r="H42" s="106"/>
      <c r="I42" s="106"/>
      <c r="J42" s="108">
        <f>J41</f>
        <v>202309.9999995</v>
      </c>
    </row>
    <row r="43" spans="1:10" ht="12.75">
      <c r="A43" s="103"/>
      <c r="B43" s="104"/>
      <c r="C43" s="103"/>
      <c r="D43" s="105"/>
      <c r="E43" s="105"/>
      <c r="F43" s="105"/>
      <c r="G43" s="105"/>
      <c r="H43" s="103"/>
      <c r="I43" s="103"/>
      <c r="J43" s="105"/>
    </row>
    <row r="44" spans="1:10" ht="12.75">
      <c r="A44" s="103"/>
      <c r="B44" s="104" t="s">
        <v>351</v>
      </c>
      <c r="C44" s="102" t="s">
        <v>23</v>
      </c>
      <c r="D44" s="102" t="s">
        <v>23</v>
      </c>
      <c r="E44" s="102" t="s">
        <v>23</v>
      </c>
      <c r="F44" s="102" t="s">
        <v>23</v>
      </c>
      <c r="G44" s="102" t="s">
        <v>23</v>
      </c>
      <c r="H44" s="102" t="s">
        <v>23</v>
      </c>
      <c r="I44" s="102" t="s">
        <v>23</v>
      </c>
      <c r="J44" s="108">
        <f>J42</f>
        <v>202309.9999995</v>
      </c>
    </row>
  </sheetData>
  <sheetProtection/>
  <mergeCells count="32">
    <mergeCell ref="A34:J34"/>
    <mergeCell ref="C36:C39"/>
    <mergeCell ref="E12:G12"/>
    <mergeCell ref="H36:H39"/>
    <mergeCell ref="D37:D39"/>
    <mergeCell ref="E37:G37"/>
    <mergeCell ref="H11:H14"/>
    <mergeCell ref="D36:G36"/>
    <mergeCell ref="F38:F39"/>
    <mergeCell ref="A35:J35"/>
    <mergeCell ref="I11:I14"/>
    <mergeCell ref="I36:I39"/>
    <mergeCell ref="B11:B14"/>
    <mergeCell ref="G13:G14"/>
    <mergeCell ref="A36:A39"/>
    <mergeCell ref="J36:J39"/>
    <mergeCell ref="D11:G11"/>
    <mergeCell ref="B36:B39"/>
    <mergeCell ref="J11:J14"/>
    <mergeCell ref="C11:C14"/>
    <mergeCell ref="D12:D14"/>
    <mergeCell ref="F13:F14"/>
    <mergeCell ref="A10:J10"/>
    <mergeCell ref="A11:A14"/>
    <mergeCell ref="E13:E14"/>
    <mergeCell ref="E38:E39"/>
    <mergeCell ref="G38:G39"/>
    <mergeCell ref="A1:J1"/>
    <mergeCell ref="A3:J3"/>
    <mergeCell ref="A5:J5"/>
    <mergeCell ref="A7:J7"/>
    <mergeCell ref="A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zoomScalePageLayoutView="0" workbookViewId="0" topLeftCell="A23">
      <selection activeCell="F36" sqref="F36"/>
    </sheetView>
  </sheetViews>
  <sheetFormatPr defaultColWidth="9.00390625" defaultRowHeight="12.75"/>
  <cols>
    <col min="1" max="1" width="7.875" style="0" customWidth="1"/>
    <col min="2" max="2" width="18.375" style="0" customWidth="1"/>
    <col min="3" max="3" width="21.125" style="0" customWidth="1"/>
    <col min="4" max="5" width="14.25390625" style="0" customWidth="1"/>
    <col min="6" max="6" width="18.625" style="0" customWidth="1"/>
  </cols>
  <sheetData>
    <row r="2" spans="1:6" ht="22.5" customHeight="1">
      <c r="A2" s="283" t="s">
        <v>354</v>
      </c>
      <c r="B2" s="283"/>
      <c r="C2" s="283"/>
      <c r="D2" s="283"/>
      <c r="E2" s="283"/>
      <c r="F2" s="283"/>
    </row>
    <row r="3" spans="1:6" ht="22.5" customHeight="1">
      <c r="A3" s="99"/>
      <c r="B3" s="111"/>
      <c r="C3" s="99"/>
      <c r="D3" s="99"/>
      <c r="E3" s="99"/>
      <c r="F3" s="99"/>
    </row>
    <row r="4" spans="1:6" ht="38.25">
      <c r="A4" s="112" t="s">
        <v>355</v>
      </c>
      <c r="B4" s="113" t="s">
        <v>356</v>
      </c>
      <c r="C4" s="114" t="s">
        <v>357</v>
      </c>
      <c r="D4" s="113" t="s">
        <v>358</v>
      </c>
      <c r="E4" s="113" t="s">
        <v>359</v>
      </c>
      <c r="F4" s="113" t="s">
        <v>360</v>
      </c>
    </row>
    <row r="5" spans="1:6" ht="15.75" customHeight="1">
      <c r="A5" s="102">
        <v>1</v>
      </c>
      <c r="B5" s="115">
        <v>2</v>
      </c>
      <c r="C5" s="116">
        <v>3</v>
      </c>
      <c r="D5" s="102">
        <v>4</v>
      </c>
      <c r="E5" s="102">
        <v>5</v>
      </c>
      <c r="F5" s="116">
        <v>6</v>
      </c>
    </row>
    <row r="6" spans="1:6" ht="12.75">
      <c r="A6" s="117"/>
      <c r="B6" s="117"/>
      <c r="C6" s="117"/>
      <c r="D6" s="117"/>
      <c r="E6" s="117"/>
      <c r="F6" s="117"/>
    </row>
    <row r="7" spans="1:6" ht="12.75">
      <c r="A7" s="117"/>
      <c r="B7" s="117"/>
      <c r="C7" s="117"/>
      <c r="D7" s="117"/>
      <c r="E7" s="117"/>
      <c r="F7" s="117"/>
    </row>
    <row r="8" spans="1:6" ht="12.75">
      <c r="A8" s="117"/>
      <c r="B8" s="117"/>
      <c r="C8" s="117"/>
      <c r="D8" s="117"/>
      <c r="E8" s="117"/>
      <c r="F8" s="117"/>
    </row>
    <row r="9" spans="1:6" ht="12.75">
      <c r="A9" s="117"/>
      <c r="B9" s="103" t="s">
        <v>361</v>
      </c>
      <c r="C9" s="102" t="s">
        <v>23</v>
      </c>
      <c r="D9" s="102" t="s">
        <v>23</v>
      </c>
      <c r="E9" s="102" t="s">
        <v>23</v>
      </c>
      <c r="F9" s="117"/>
    </row>
    <row r="12" spans="1:6" ht="12.75" customHeight="1">
      <c r="A12" s="283" t="s">
        <v>362</v>
      </c>
      <c r="B12" s="283"/>
      <c r="C12" s="283"/>
      <c r="D12" s="283"/>
      <c r="E12" s="283"/>
      <c r="F12" s="283"/>
    </row>
    <row r="14" spans="1:6" ht="38.25">
      <c r="A14" s="112" t="s">
        <v>355</v>
      </c>
      <c r="B14" s="113" t="s">
        <v>356</v>
      </c>
      <c r="C14" s="114" t="s">
        <v>357</v>
      </c>
      <c r="D14" s="113" t="s">
        <v>358</v>
      </c>
      <c r="E14" s="113" t="s">
        <v>359</v>
      </c>
      <c r="F14" s="113" t="s">
        <v>360</v>
      </c>
    </row>
    <row r="15" spans="1:6" ht="12.75">
      <c r="A15" s="102">
        <v>1</v>
      </c>
      <c r="B15" s="115">
        <v>2</v>
      </c>
      <c r="C15" s="116">
        <v>3</v>
      </c>
      <c r="D15" s="102">
        <v>4</v>
      </c>
      <c r="E15" s="102">
        <v>5</v>
      </c>
      <c r="F15" s="116">
        <v>6</v>
      </c>
    </row>
    <row r="16" spans="1:6" ht="12.75">
      <c r="A16" s="102">
        <v>1</v>
      </c>
      <c r="B16" s="115" t="s">
        <v>363</v>
      </c>
      <c r="C16" s="118"/>
      <c r="D16" s="102"/>
      <c r="E16" s="102"/>
      <c r="F16" s="118"/>
    </row>
    <row r="17" spans="1:6" ht="12.75">
      <c r="A17" s="102"/>
      <c r="B17" s="115"/>
      <c r="C17" s="116"/>
      <c r="D17" s="102"/>
      <c r="E17" s="102"/>
      <c r="F17" s="116"/>
    </row>
    <row r="18" spans="1:6" ht="12.75">
      <c r="A18" s="102"/>
      <c r="B18" s="115"/>
      <c r="C18" s="116"/>
      <c r="D18" s="102"/>
      <c r="E18" s="102"/>
      <c r="F18" s="116"/>
    </row>
    <row r="19" spans="1:6" ht="12.75">
      <c r="A19" s="117"/>
      <c r="B19" s="103" t="s">
        <v>361</v>
      </c>
      <c r="C19" s="102" t="s">
        <v>23</v>
      </c>
      <c r="D19" s="102" t="s">
        <v>23</v>
      </c>
      <c r="E19" s="102" t="s">
        <v>23</v>
      </c>
      <c r="F19" s="117"/>
    </row>
    <row r="21" spans="1:6" ht="60.75" customHeight="1">
      <c r="A21" s="284" t="s">
        <v>529</v>
      </c>
      <c r="B21" s="284"/>
      <c r="C21" s="284"/>
      <c r="D21" s="284"/>
      <c r="E21" s="284"/>
      <c r="F21" s="284"/>
    </row>
    <row r="22" spans="1:6" ht="51">
      <c r="A22" s="112" t="s">
        <v>355</v>
      </c>
      <c r="B22" s="272" t="s">
        <v>364</v>
      </c>
      <c r="C22" s="285"/>
      <c r="D22" s="286"/>
      <c r="E22" s="113" t="s">
        <v>365</v>
      </c>
      <c r="F22" s="113" t="s">
        <v>366</v>
      </c>
    </row>
    <row r="23" spans="1:6" ht="12.75">
      <c r="A23" s="102">
        <v>1</v>
      </c>
      <c r="B23" s="277">
        <v>2</v>
      </c>
      <c r="C23" s="287"/>
      <c r="D23" s="288"/>
      <c r="E23" s="102">
        <v>3</v>
      </c>
      <c r="F23" s="116">
        <v>4</v>
      </c>
    </row>
    <row r="24" spans="1:6" ht="24.75" customHeight="1">
      <c r="A24" s="102" t="s">
        <v>367</v>
      </c>
      <c r="B24" s="119" t="s">
        <v>368</v>
      </c>
      <c r="C24" s="120"/>
      <c r="D24" s="121"/>
      <c r="E24" s="122">
        <f>расчет1!J33</f>
        <v>3563000.155478986</v>
      </c>
      <c r="F24" s="123">
        <f>F25</f>
        <v>783860.034205377</v>
      </c>
    </row>
    <row r="25" spans="1:6" ht="12.75" customHeight="1">
      <c r="A25" s="124" t="s">
        <v>369</v>
      </c>
      <c r="B25" s="280" t="s">
        <v>370</v>
      </c>
      <c r="C25" s="281"/>
      <c r="D25" s="282"/>
      <c r="E25" s="122">
        <f>E24</f>
        <v>3563000.155478986</v>
      </c>
      <c r="F25" s="123">
        <f>E25*22/100</f>
        <v>783860.034205377</v>
      </c>
    </row>
    <row r="26" spans="1:6" ht="12.75">
      <c r="A26" s="125" t="s">
        <v>371</v>
      </c>
      <c r="B26" s="119" t="s">
        <v>372</v>
      </c>
      <c r="C26" s="120"/>
      <c r="D26" s="121"/>
      <c r="E26" s="102"/>
      <c r="F26" s="116"/>
    </row>
    <row r="27" spans="1:6" ht="28.5" customHeight="1">
      <c r="A27" s="102" t="s">
        <v>373</v>
      </c>
      <c r="B27" s="280" t="s">
        <v>374</v>
      </c>
      <c r="C27" s="281"/>
      <c r="D27" s="282"/>
      <c r="E27" s="102"/>
      <c r="F27" s="116"/>
    </row>
    <row r="28" spans="1:6" ht="28.5" customHeight="1">
      <c r="A28" s="102" t="s">
        <v>375</v>
      </c>
      <c r="B28" s="280" t="s">
        <v>376</v>
      </c>
      <c r="C28" s="281"/>
      <c r="D28" s="282"/>
      <c r="E28" s="122">
        <f>E24</f>
        <v>3563000.155478986</v>
      </c>
      <c r="F28" s="123">
        <f>F29+F31</f>
        <v>110453.00481984856</v>
      </c>
    </row>
    <row r="29" spans="1:6" ht="41.25" customHeight="1">
      <c r="A29" s="102" t="s">
        <v>377</v>
      </c>
      <c r="B29" s="280" t="s">
        <v>378</v>
      </c>
      <c r="C29" s="281"/>
      <c r="D29" s="282"/>
      <c r="E29" s="122">
        <f>E24</f>
        <v>3563000.155478986</v>
      </c>
      <c r="F29" s="123">
        <f>E29*2.9/100</f>
        <v>103327.00450889059</v>
      </c>
    </row>
    <row r="30" spans="1:6" ht="29.25" customHeight="1">
      <c r="A30" s="102" t="s">
        <v>379</v>
      </c>
      <c r="B30" s="280" t="s">
        <v>380</v>
      </c>
      <c r="C30" s="281"/>
      <c r="D30" s="282"/>
      <c r="E30" s="102"/>
      <c r="F30" s="116"/>
    </row>
    <row r="31" spans="1:6" ht="29.25" customHeight="1">
      <c r="A31" s="102" t="s">
        <v>381</v>
      </c>
      <c r="B31" s="280" t="s">
        <v>382</v>
      </c>
      <c r="C31" s="281"/>
      <c r="D31" s="282"/>
      <c r="E31" s="122">
        <f>E24</f>
        <v>3563000.155478986</v>
      </c>
      <c r="F31" s="123">
        <f>E31*0.2/100</f>
        <v>7126.000310957972</v>
      </c>
    </row>
    <row r="32" spans="1:6" ht="27.75" customHeight="1">
      <c r="A32" s="102" t="s">
        <v>383</v>
      </c>
      <c r="B32" s="280" t="s">
        <v>384</v>
      </c>
      <c r="C32" s="281"/>
      <c r="D32" s="282"/>
      <c r="E32" s="102"/>
      <c r="F32" s="116"/>
    </row>
    <row r="33" spans="1:6" ht="30.75" customHeight="1">
      <c r="A33" s="102" t="s">
        <v>385</v>
      </c>
      <c r="B33" s="280" t="s">
        <v>384</v>
      </c>
      <c r="C33" s="281"/>
      <c r="D33" s="282"/>
      <c r="E33" s="102"/>
      <c r="F33" s="116"/>
    </row>
    <row r="34" spans="1:6" ht="33" customHeight="1">
      <c r="A34" s="102" t="s">
        <v>386</v>
      </c>
      <c r="B34" s="280" t="s">
        <v>387</v>
      </c>
      <c r="C34" s="281"/>
      <c r="D34" s="282"/>
      <c r="E34" s="122">
        <f>E24</f>
        <v>3563000.155478986</v>
      </c>
      <c r="F34" s="123">
        <f>E34*5.1/100</f>
        <v>181713.00792942825</v>
      </c>
    </row>
    <row r="35" spans="1:6" ht="12.75">
      <c r="A35" s="102"/>
      <c r="B35" s="289" t="s">
        <v>388</v>
      </c>
      <c r="C35" s="290"/>
      <c r="D35" s="291"/>
      <c r="E35" s="102" t="s">
        <v>23</v>
      </c>
      <c r="F35" s="123">
        <f>(F24+F28+F34)*0.99439976357</f>
        <v>1070000.0466868693</v>
      </c>
    </row>
    <row r="37" spans="1:6" ht="38.25" customHeight="1">
      <c r="A37" s="292" t="s">
        <v>389</v>
      </c>
      <c r="B37" s="293"/>
      <c r="C37" s="293"/>
      <c r="D37" s="293"/>
      <c r="E37" s="293"/>
      <c r="F37" s="293"/>
    </row>
    <row r="38" ht="10.5" customHeight="1"/>
    <row r="39" spans="1:6" ht="51">
      <c r="A39" s="112" t="s">
        <v>355</v>
      </c>
      <c r="B39" s="272" t="s">
        <v>364</v>
      </c>
      <c r="C39" s="285"/>
      <c r="D39" s="286"/>
      <c r="E39" s="113" t="s">
        <v>365</v>
      </c>
      <c r="F39" s="113" t="s">
        <v>366</v>
      </c>
    </row>
    <row r="40" spans="1:6" ht="12.75">
      <c r="A40" s="102">
        <v>1</v>
      </c>
      <c r="B40" s="277">
        <v>2</v>
      </c>
      <c r="C40" s="287"/>
      <c r="D40" s="288"/>
      <c r="E40" s="102">
        <v>3</v>
      </c>
      <c r="F40" s="116">
        <v>4</v>
      </c>
    </row>
    <row r="41" spans="1:6" ht="25.5" customHeight="1">
      <c r="A41" s="102" t="s">
        <v>367</v>
      </c>
      <c r="B41" s="280" t="s">
        <v>368</v>
      </c>
      <c r="C41" s="281"/>
      <c r="D41" s="282"/>
      <c r="E41" s="122">
        <f>'[1]расчет1'!J44</f>
        <v>202309.9999995</v>
      </c>
      <c r="F41" s="123">
        <f>F42</f>
        <v>44508.19999989</v>
      </c>
    </row>
    <row r="42" spans="1:6" ht="12.75">
      <c r="A42" s="124" t="s">
        <v>369</v>
      </c>
      <c r="B42" s="280" t="s">
        <v>370</v>
      </c>
      <c r="C42" s="281"/>
      <c r="D42" s="282"/>
      <c r="E42" s="122">
        <f>E41</f>
        <v>202309.9999995</v>
      </c>
      <c r="F42" s="123">
        <f>E42*22/100</f>
        <v>44508.19999989</v>
      </c>
    </row>
    <row r="43" spans="1:6" ht="12.75">
      <c r="A43" s="125" t="s">
        <v>371</v>
      </c>
      <c r="B43" s="119" t="s">
        <v>372</v>
      </c>
      <c r="C43" s="120"/>
      <c r="D43" s="121"/>
      <c r="E43" s="102"/>
      <c r="F43" s="116"/>
    </row>
    <row r="44" spans="1:6" ht="12.75">
      <c r="A44" s="102" t="s">
        <v>373</v>
      </c>
      <c r="B44" s="280" t="s">
        <v>374</v>
      </c>
      <c r="C44" s="281"/>
      <c r="D44" s="282"/>
      <c r="E44" s="102"/>
      <c r="F44" s="116"/>
    </row>
    <row r="45" spans="1:6" ht="29.25" customHeight="1">
      <c r="A45" s="102" t="s">
        <v>375</v>
      </c>
      <c r="B45" s="280" t="s">
        <v>376</v>
      </c>
      <c r="C45" s="281"/>
      <c r="D45" s="282"/>
      <c r="E45" s="122">
        <f>E41</f>
        <v>202309.9999995</v>
      </c>
      <c r="F45" s="123">
        <f>F46+F48+F51</f>
        <v>16589.419999959</v>
      </c>
    </row>
    <row r="46" spans="1:6" ht="36.75" customHeight="1">
      <c r="A46" s="102" t="s">
        <v>377</v>
      </c>
      <c r="B46" s="280" t="s">
        <v>378</v>
      </c>
      <c r="C46" s="281"/>
      <c r="D46" s="282"/>
      <c r="E46" s="122">
        <f>E41</f>
        <v>202309.9999995</v>
      </c>
      <c r="F46" s="123">
        <f>E46*2.9/100</f>
        <v>5866.9899999855</v>
      </c>
    </row>
    <row r="47" spans="1:6" ht="12.75">
      <c r="A47" s="102" t="s">
        <v>379</v>
      </c>
      <c r="B47" s="280" t="s">
        <v>380</v>
      </c>
      <c r="C47" s="281"/>
      <c r="D47" s="282"/>
      <c r="E47" s="102"/>
      <c r="F47" s="116"/>
    </row>
    <row r="48" spans="1:6" ht="26.25" customHeight="1">
      <c r="A48" s="102" t="s">
        <v>381</v>
      </c>
      <c r="B48" s="280" t="s">
        <v>382</v>
      </c>
      <c r="C48" s="281"/>
      <c r="D48" s="282"/>
      <c r="E48" s="122">
        <f>E41</f>
        <v>202309.9999995</v>
      </c>
      <c r="F48" s="123">
        <f>E48*0.2/100</f>
        <v>404.619999999</v>
      </c>
    </row>
    <row r="49" spans="1:6" ht="12.75">
      <c r="A49" s="102" t="s">
        <v>383</v>
      </c>
      <c r="B49" s="280" t="s">
        <v>384</v>
      </c>
      <c r="C49" s="281"/>
      <c r="D49" s="282"/>
      <c r="E49" s="102"/>
      <c r="F49" s="116"/>
    </row>
    <row r="50" spans="1:6" ht="12.75">
      <c r="A50" s="102" t="s">
        <v>385</v>
      </c>
      <c r="B50" s="280" t="s">
        <v>384</v>
      </c>
      <c r="C50" s="281"/>
      <c r="D50" s="282"/>
      <c r="E50" s="102"/>
      <c r="F50" s="116"/>
    </row>
    <row r="51" spans="1:6" ht="25.5" customHeight="1">
      <c r="A51" s="102" t="s">
        <v>386</v>
      </c>
      <c r="B51" s="280" t="s">
        <v>387</v>
      </c>
      <c r="C51" s="281"/>
      <c r="D51" s="282"/>
      <c r="E51" s="122">
        <f>E41</f>
        <v>202309.9999995</v>
      </c>
      <c r="F51" s="123">
        <f>E51*5.1/100</f>
        <v>10317.809999974499</v>
      </c>
    </row>
    <row r="52" spans="1:6" ht="12.75">
      <c r="A52" s="102"/>
      <c r="B52" s="289" t="s">
        <v>388</v>
      </c>
      <c r="C52" s="290"/>
      <c r="D52" s="291"/>
      <c r="E52" s="102" t="s">
        <v>23</v>
      </c>
      <c r="F52" s="123">
        <f>(F41+F45)*1.00003273429</f>
        <v>61099.61998706038</v>
      </c>
    </row>
  </sheetData>
  <sheetProtection/>
  <mergeCells count="29">
    <mergeCell ref="B47:D47"/>
    <mergeCell ref="B48:D48"/>
    <mergeCell ref="B49:D49"/>
    <mergeCell ref="B50:D50"/>
    <mergeCell ref="B51:D51"/>
    <mergeCell ref="B52:D52"/>
    <mergeCell ref="B40:D40"/>
    <mergeCell ref="B41:D41"/>
    <mergeCell ref="B42:D42"/>
    <mergeCell ref="B44:D44"/>
    <mergeCell ref="B45:D45"/>
    <mergeCell ref="B46:D46"/>
    <mergeCell ref="B33:D33"/>
    <mergeCell ref="B34:D34"/>
    <mergeCell ref="B35:D35"/>
    <mergeCell ref="A37:F37"/>
    <mergeCell ref="B39:D39"/>
    <mergeCell ref="B27:D27"/>
    <mergeCell ref="B28:D28"/>
    <mergeCell ref="B29:D29"/>
    <mergeCell ref="B30:D30"/>
    <mergeCell ref="B31:D31"/>
    <mergeCell ref="B32:D32"/>
    <mergeCell ref="A2:F2"/>
    <mergeCell ref="A12:F12"/>
    <mergeCell ref="A21:F21"/>
    <mergeCell ref="B22:D22"/>
    <mergeCell ref="B23:D23"/>
    <mergeCell ref="B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8.25390625" style="0" customWidth="1"/>
    <col min="2" max="2" width="25.625" style="0" customWidth="1"/>
    <col min="3" max="3" width="18.25390625" style="0" customWidth="1"/>
    <col min="4" max="4" width="17.75390625" style="0" customWidth="1"/>
    <col min="5" max="5" width="23.125" style="0" customWidth="1"/>
    <col min="6" max="6" width="15.125" style="0" hidden="1" customWidth="1"/>
  </cols>
  <sheetData>
    <row r="1" spans="1:6" ht="14.25">
      <c r="A1" s="283" t="s">
        <v>390</v>
      </c>
      <c r="B1" s="283"/>
      <c r="C1" s="283"/>
      <c r="D1" s="283"/>
      <c r="E1" s="283"/>
      <c r="F1" s="283"/>
    </row>
    <row r="2" spans="1:6" ht="14.25">
      <c r="A2" s="283"/>
      <c r="B2" s="283"/>
      <c r="C2" s="283"/>
      <c r="D2" s="283"/>
      <c r="E2" s="283"/>
      <c r="F2" s="283"/>
    </row>
    <row r="3" spans="1:6" ht="13.5">
      <c r="A3" s="294" t="s">
        <v>391</v>
      </c>
      <c r="B3" s="294"/>
      <c r="C3" s="294"/>
      <c r="D3" s="294"/>
      <c r="E3" s="294"/>
      <c r="F3" s="294"/>
    </row>
    <row r="4" spans="1:6" ht="13.5">
      <c r="A4" s="295"/>
      <c r="B4" s="295"/>
      <c r="C4" s="295"/>
      <c r="D4" s="295"/>
      <c r="E4" s="295"/>
      <c r="F4" s="295"/>
    </row>
    <row r="5" spans="1:6" ht="13.5">
      <c r="A5" s="294" t="s">
        <v>392</v>
      </c>
      <c r="B5" s="294"/>
      <c r="C5" s="294"/>
      <c r="D5" s="294"/>
      <c r="E5" s="294"/>
      <c r="F5" s="294"/>
    </row>
    <row r="6" spans="1:5" ht="24.75" customHeight="1">
      <c r="A6" s="236" t="s">
        <v>526</v>
      </c>
      <c r="B6" s="236"/>
      <c r="C6" s="236"/>
      <c r="D6" s="236"/>
      <c r="E6" s="236"/>
    </row>
    <row r="7" spans="1:6" ht="38.25" customHeight="1">
      <c r="A7" s="112" t="s">
        <v>355</v>
      </c>
      <c r="B7" s="113" t="s">
        <v>0</v>
      </c>
      <c r="C7" s="114" t="s">
        <v>393</v>
      </c>
      <c r="D7" s="113" t="s">
        <v>394</v>
      </c>
      <c r="E7" s="272" t="s">
        <v>395</v>
      </c>
      <c r="F7" s="274"/>
    </row>
    <row r="8" spans="1:6" ht="12.75">
      <c r="A8" s="102">
        <v>1</v>
      </c>
      <c r="B8" s="115">
        <v>2</v>
      </c>
      <c r="C8" s="116">
        <v>3</v>
      </c>
      <c r="D8" s="102">
        <v>4</v>
      </c>
      <c r="E8" s="296">
        <v>5</v>
      </c>
      <c r="F8" s="297"/>
    </row>
    <row r="9" spans="1:6" ht="38.25">
      <c r="A9" s="102">
        <v>1</v>
      </c>
      <c r="B9" s="104" t="s">
        <v>396</v>
      </c>
      <c r="C9" s="123">
        <v>8583.3333</v>
      </c>
      <c r="D9" s="102">
        <v>12</v>
      </c>
      <c r="E9" s="298">
        <f>C9*D9</f>
        <v>102999.99960000001</v>
      </c>
      <c r="F9" s="299"/>
    </row>
    <row r="10" spans="1:6" ht="63.75" hidden="1">
      <c r="A10" s="102">
        <v>2</v>
      </c>
      <c r="B10" s="104" t="s">
        <v>397</v>
      </c>
      <c r="C10" s="123">
        <v>0</v>
      </c>
      <c r="D10" s="102">
        <v>12</v>
      </c>
      <c r="E10" s="298">
        <f>C10*D10</f>
        <v>0</v>
      </c>
      <c r="F10" s="299"/>
    </row>
    <row r="11" spans="1:6" ht="76.5">
      <c r="A11" s="102">
        <v>3</v>
      </c>
      <c r="B11" s="127" t="s">
        <v>398</v>
      </c>
      <c r="C11" s="123">
        <v>1583.33333</v>
      </c>
      <c r="D11" s="102">
        <v>12</v>
      </c>
      <c r="E11" s="298">
        <f>C11*D11</f>
        <v>18999.99996</v>
      </c>
      <c r="F11" s="299"/>
    </row>
    <row r="12" spans="1:6" ht="12.75">
      <c r="A12" s="117"/>
      <c r="B12" s="128" t="s">
        <v>388</v>
      </c>
      <c r="C12" s="102" t="s">
        <v>23</v>
      </c>
      <c r="D12" s="102" t="s">
        <v>23</v>
      </c>
      <c r="E12" s="298">
        <f>SUM(E9:F11)</f>
        <v>121999.99956000001</v>
      </c>
      <c r="F12" s="300"/>
    </row>
    <row r="13" spans="1:5" ht="31.5" customHeight="1">
      <c r="A13" s="301" t="s">
        <v>399</v>
      </c>
      <c r="B13" s="301"/>
      <c r="C13" s="301"/>
      <c r="D13" s="301"/>
      <c r="E13" s="301"/>
    </row>
    <row r="14" spans="1:6" ht="14.25">
      <c r="A14" s="283" t="s">
        <v>400</v>
      </c>
      <c r="B14" s="283"/>
      <c r="C14" s="283"/>
      <c r="D14" s="283"/>
      <c r="E14" s="283"/>
      <c r="F14" s="283"/>
    </row>
    <row r="15" spans="1:6" ht="14.25">
      <c r="A15" s="283"/>
      <c r="B15" s="283"/>
      <c r="C15" s="283"/>
      <c r="D15" s="283"/>
      <c r="E15" s="283"/>
      <c r="F15" s="283"/>
    </row>
    <row r="16" spans="1:6" ht="13.5">
      <c r="A16" s="294" t="s">
        <v>401</v>
      </c>
      <c r="B16" s="294"/>
      <c r="C16" s="294"/>
      <c r="D16" s="294"/>
      <c r="E16" s="294"/>
      <c r="F16" s="294"/>
    </row>
    <row r="17" spans="1:6" ht="13.5">
      <c r="A17" s="295"/>
      <c r="B17" s="295"/>
      <c r="C17" s="295"/>
      <c r="D17" s="295"/>
      <c r="E17" s="295"/>
      <c r="F17" s="295"/>
    </row>
    <row r="18" spans="1:6" ht="13.5">
      <c r="A18" s="294" t="s">
        <v>402</v>
      </c>
      <c r="B18" s="294"/>
      <c r="C18" s="294"/>
      <c r="D18" s="294"/>
      <c r="E18" s="294"/>
      <c r="F18" s="294"/>
    </row>
    <row r="19" spans="1:5" ht="17.25" customHeight="1">
      <c r="A19" s="236"/>
      <c r="B19" s="236"/>
      <c r="C19" s="236"/>
      <c r="D19" s="236"/>
      <c r="E19" s="236"/>
    </row>
    <row r="20" spans="1:6" ht="54.75" customHeight="1">
      <c r="A20" s="112" t="s">
        <v>355</v>
      </c>
      <c r="B20" s="113" t="s">
        <v>0</v>
      </c>
      <c r="C20" s="114" t="s">
        <v>403</v>
      </c>
      <c r="D20" s="113" t="s">
        <v>404</v>
      </c>
      <c r="E20" s="272" t="s">
        <v>405</v>
      </c>
      <c r="F20" s="274"/>
    </row>
    <row r="21" spans="1:6" ht="12.75">
      <c r="A21" s="102">
        <v>1</v>
      </c>
      <c r="B21" s="115">
        <v>2</v>
      </c>
      <c r="C21" s="116">
        <v>3</v>
      </c>
      <c r="D21" s="102">
        <v>4</v>
      </c>
      <c r="E21" s="296">
        <v>5</v>
      </c>
      <c r="F21" s="297"/>
    </row>
    <row r="22" spans="1:6" ht="12.75">
      <c r="A22" s="102">
        <v>1</v>
      </c>
      <c r="B22" s="129" t="s">
        <v>406</v>
      </c>
      <c r="C22" s="116">
        <v>0</v>
      </c>
      <c r="D22" s="102"/>
      <c r="E22" s="296">
        <v>0</v>
      </c>
      <c r="F22" s="297"/>
    </row>
    <row r="23" spans="1:6" ht="12.75">
      <c r="A23" s="102">
        <v>2</v>
      </c>
      <c r="B23" s="130" t="s">
        <v>407</v>
      </c>
      <c r="C23" s="116"/>
      <c r="D23" s="102"/>
      <c r="E23" s="298">
        <v>0</v>
      </c>
      <c r="F23" s="302"/>
    </row>
    <row r="24" spans="1:6" ht="25.5">
      <c r="A24" s="102">
        <v>4</v>
      </c>
      <c r="B24" s="129" t="s">
        <v>408</v>
      </c>
      <c r="C24" s="116"/>
      <c r="D24" s="102"/>
      <c r="E24" s="296">
        <v>1500</v>
      </c>
      <c r="F24" s="303"/>
    </row>
    <row r="25" spans="1:6" ht="12.75">
      <c r="A25" s="117"/>
      <c r="B25" s="128" t="s">
        <v>388</v>
      </c>
      <c r="C25" s="102"/>
      <c r="D25" s="102" t="s">
        <v>23</v>
      </c>
      <c r="E25" s="298">
        <f>SUM(E22:F24)</f>
        <v>1500</v>
      </c>
      <c r="F25" s="300"/>
    </row>
    <row r="27" spans="1:6" ht="14.25">
      <c r="A27" s="283" t="s">
        <v>409</v>
      </c>
      <c r="B27" s="283"/>
      <c r="C27" s="283"/>
      <c r="D27" s="283"/>
      <c r="E27" s="283"/>
      <c r="F27" s="283"/>
    </row>
    <row r="28" spans="1:6" ht="14.25">
      <c r="A28" s="283"/>
      <c r="B28" s="283"/>
      <c r="C28" s="283"/>
      <c r="D28" s="283"/>
      <c r="E28" s="283"/>
      <c r="F28" s="283"/>
    </row>
    <row r="29" spans="1:6" ht="13.5">
      <c r="A29" s="294" t="s">
        <v>410</v>
      </c>
      <c r="B29" s="294"/>
      <c r="C29" s="294"/>
      <c r="D29" s="294"/>
      <c r="E29" s="294"/>
      <c r="F29" s="294"/>
    </row>
    <row r="30" spans="1:6" ht="13.5">
      <c r="A30" s="295"/>
      <c r="B30" s="295"/>
      <c r="C30" s="295"/>
      <c r="D30" s="295"/>
      <c r="E30" s="295"/>
      <c r="F30" s="295"/>
    </row>
    <row r="31" spans="1:6" ht="13.5">
      <c r="A31" s="294" t="s">
        <v>411</v>
      </c>
      <c r="B31" s="294"/>
      <c r="C31" s="294"/>
      <c r="D31" s="294"/>
      <c r="E31" s="294"/>
      <c r="F31" s="294"/>
    </row>
    <row r="33" spans="1:6" ht="25.5">
      <c r="A33" s="112" t="s">
        <v>355</v>
      </c>
      <c r="B33" s="113" t="s">
        <v>0</v>
      </c>
      <c r="C33" s="114" t="s">
        <v>393</v>
      </c>
      <c r="D33" s="113" t="s">
        <v>394</v>
      </c>
      <c r="E33" s="272" t="s">
        <v>395</v>
      </c>
      <c r="F33" s="274"/>
    </row>
    <row r="34" spans="1:6" ht="12.75">
      <c r="A34" s="102">
        <v>1</v>
      </c>
      <c r="B34" s="115">
        <v>2</v>
      </c>
      <c r="C34" s="116">
        <v>3</v>
      </c>
      <c r="D34" s="102">
        <v>4</v>
      </c>
      <c r="E34" s="296">
        <v>5</v>
      </c>
      <c r="F34" s="297"/>
    </row>
    <row r="35" spans="1:6" ht="12.75">
      <c r="A35" s="102"/>
      <c r="B35" s="115"/>
      <c r="C35" s="116"/>
      <c r="D35" s="102"/>
      <c r="E35" s="296"/>
      <c r="F35" s="297"/>
    </row>
    <row r="36" spans="1:6" ht="12.75">
      <c r="A36" s="117"/>
      <c r="B36" s="128" t="s">
        <v>388</v>
      </c>
      <c r="C36" s="102" t="s">
        <v>23</v>
      </c>
      <c r="D36" s="102" t="s">
        <v>23</v>
      </c>
      <c r="E36" s="296"/>
      <c r="F36" s="304"/>
    </row>
    <row r="37" ht="12.75">
      <c r="B37" s="132"/>
    </row>
    <row r="38" spans="1:6" ht="30" customHeight="1">
      <c r="A38" s="283" t="s">
        <v>412</v>
      </c>
      <c r="B38" s="283"/>
      <c r="C38" s="283"/>
      <c r="D38" s="283"/>
      <c r="E38" s="283"/>
      <c r="F38" s="283"/>
    </row>
    <row r="39" spans="1:6" ht="14.25">
      <c r="A39" s="283"/>
      <c r="B39" s="283"/>
      <c r="C39" s="283"/>
      <c r="D39" s="283"/>
      <c r="E39" s="283"/>
      <c r="F39" s="283"/>
    </row>
    <row r="40" spans="1:6" ht="13.5">
      <c r="A40" s="294" t="s">
        <v>410</v>
      </c>
      <c r="B40" s="294"/>
      <c r="C40" s="294"/>
      <c r="D40" s="294"/>
      <c r="E40" s="294"/>
      <c r="F40" s="294"/>
    </row>
    <row r="41" spans="1:6" ht="13.5">
      <c r="A41" s="295"/>
      <c r="B41" s="295"/>
      <c r="C41" s="295"/>
      <c r="D41" s="295"/>
      <c r="E41" s="295"/>
      <c r="F41" s="295"/>
    </row>
    <row r="42" spans="1:6" ht="13.5">
      <c r="A42" s="294" t="s">
        <v>411</v>
      </c>
      <c r="B42" s="294"/>
      <c r="C42" s="294"/>
      <c r="D42" s="294"/>
      <c r="E42" s="294"/>
      <c r="F42" s="294"/>
    </row>
    <row r="44" spans="1:6" ht="25.5">
      <c r="A44" s="112" t="s">
        <v>355</v>
      </c>
      <c r="B44" s="113" t="s">
        <v>0</v>
      </c>
      <c r="C44" s="114" t="s">
        <v>393</v>
      </c>
      <c r="D44" s="113" t="s">
        <v>394</v>
      </c>
      <c r="E44" s="272" t="s">
        <v>395</v>
      </c>
      <c r="F44" s="274"/>
    </row>
    <row r="45" spans="1:6" ht="12.75">
      <c r="A45" s="102">
        <v>1</v>
      </c>
      <c r="B45" s="115">
        <v>2</v>
      </c>
      <c r="C45" s="116">
        <v>3</v>
      </c>
      <c r="D45" s="102">
        <v>4</v>
      </c>
      <c r="E45" s="296">
        <v>5</v>
      </c>
      <c r="F45" s="297"/>
    </row>
    <row r="46" spans="1:6" ht="12.75">
      <c r="A46" s="102"/>
      <c r="B46" s="115"/>
      <c r="C46" s="116"/>
      <c r="D46" s="102"/>
      <c r="E46" s="296"/>
      <c r="F46" s="297"/>
    </row>
    <row r="47" spans="1:6" ht="12.75">
      <c r="A47" s="117"/>
      <c r="B47" s="128" t="s">
        <v>388</v>
      </c>
      <c r="C47" s="102" t="s">
        <v>23</v>
      </c>
      <c r="D47" s="102" t="s">
        <v>23</v>
      </c>
      <c r="E47" s="296"/>
      <c r="F47" s="304"/>
    </row>
  </sheetData>
  <sheetProtection/>
  <mergeCells count="43">
    <mergeCell ref="A41:F41"/>
    <mergeCell ref="A42:F42"/>
    <mergeCell ref="E44:F44"/>
    <mergeCell ref="E45:F45"/>
    <mergeCell ref="E46:F46"/>
    <mergeCell ref="E47:F47"/>
    <mergeCell ref="E34:F34"/>
    <mergeCell ref="E35:F35"/>
    <mergeCell ref="E36:F36"/>
    <mergeCell ref="A38:F38"/>
    <mergeCell ref="A39:F39"/>
    <mergeCell ref="A40:F40"/>
    <mergeCell ref="A27:F27"/>
    <mergeCell ref="A28:F28"/>
    <mergeCell ref="A29:F29"/>
    <mergeCell ref="A30:F30"/>
    <mergeCell ref="A31:F31"/>
    <mergeCell ref="E33:F33"/>
    <mergeCell ref="E20:F20"/>
    <mergeCell ref="E21:F21"/>
    <mergeCell ref="E22:F22"/>
    <mergeCell ref="E23:F23"/>
    <mergeCell ref="E24:F24"/>
    <mergeCell ref="E25:F25"/>
    <mergeCell ref="A14:F14"/>
    <mergeCell ref="A15:F15"/>
    <mergeCell ref="A16:F16"/>
    <mergeCell ref="A17:F17"/>
    <mergeCell ref="A18:F18"/>
    <mergeCell ref="A19:E19"/>
    <mergeCell ref="E8:F8"/>
    <mergeCell ref="E9:F9"/>
    <mergeCell ref="E10:F10"/>
    <mergeCell ref="E11:F11"/>
    <mergeCell ref="E12:F12"/>
    <mergeCell ref="A13:E13"/>
    <mergeCell ref="A1:F1"/>
    <mergeCell ref="A2:F2"/>
    <mergeCell ref="A3:F3"/>
    <mergeCell ref="A4:F4"/>
    <mergeCell ref="A5:F5"/>
    <mergeCell ref="E7:F7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73">
      <selection activeCell="F54" sqref="F54"/>
    </sheetView>
  </sheetViews>
  <sheetFormatPr defaultColWidth="9.00390625" defaultRowHeight="12.75"/>
  <cols>
    <col min="1" max="1" width="6.375" style="0" customWidth="1"/>
    <col min="2" max="2" width="25.625" style="0" customWidth="1"/>
    <col min="3" max="3" width="16.375" style="0" customWidth="1"/>
    <col min="4" max="4" width="13.25390625" style="0" customWidth="1"/>
    <col min="5" max="5" width="12.875" style="0" customWidth="1"/>
    <col min="6" max="6" width="15.625" style="0" customWidth="1"/>
  </cols>
  <sheetData>
    <row r="1" spans="1:6" ht="27.75" customHeight="1">
      <c r="A1" s="283" t="s">
        <v>413</v>
      </c>
      <c r="B1" s="283"/>
      <c r="C1" s="283"/>
      <c r="D1" s="283"/>
      <c r="E1" s="283"/>
      <c r="F1" s="283"/>
    </row>
    <row r="2" spans="1:6" ht="14.25">
      <c r="A2" s="110"/>
      <c r="B2" s="110"/>
      <c r="C2" s="110"/>
      <c r="D2" s="110"/>
      <c r="E2" s="110"/>
      <c r="F2" s="110"/>
    </row>
    <row r="3" spans="1:6" ht="13.5">
      <c r="A3" s="294" t="s">
        <v>414</v>
      </c>
      <c r="B3" s="294"/>
      <c r="C3" s="294"/>
      <c r="D3" s="294"/>
      <c r="E3" s="294"/>
      <c r="F3" s="294"/>
    </row>
    <row r="4" spans="1:6" ht="13.5">
      <c r="A4" s="295"/>
      <c r="B4" s="295"/>
      <c r="C4" s="295"/>
      <c r="D4" s="295"/>
      <c r="E4" s="295"/>
      <c r="F4" s="295"/>
    </row>
    <row r="5" spans="1:6" ht="40.5" customHeight="1">
      <c r="A5" s="294" t="s">
        <v>415</v>
      </c>
      <c r="B5" s="294"/>
      <c r="C5" s="294"/>
      <c r="D5" s="294"/>
      <c r="E5" s="294"/>
      <c r="F5" s="294"/>
    </row>
    <row r="6" spans="1:6" ht="17.25" customHeight="1">
      <c r="A6" s="126"/>
      <c r="B6" s="126"/>
      <c r="C6" s="126"/>
      <c r="D6" s="126"/>
      <c r="E6" s="126"/>
      <c r="F6" s="126"/>
    </row>
    <row r="7" spans="1:6" ht="14.25">
      <c r="A7" s="283" t="s">
        <v>416</v>
      </c>
      <c r="B7" s="283"/>
      <c r="C7" s="283"/>
      <c r="D7" s="283"/>
      <c r="E7" s="283"/>
      <c r="F7" s="283"/>
    </row>
    <row r="8" spans="1:6" ht="38.25">
      <c r="A8" s="112" t="s">
        <v>355</v>
      </c>
      <c r="B8" s="113" t="s">
        <v>356</v>
      </c>
      <c r="C8" s="114" t="s">
        <v>417</v>
      </c>
      <c r="D8" s="113" t="s">
        <v>418</v>
      </c>
      <c r="E8" s="113" t="s">
        <v>419</v>
      </c>
      <c r="F8" s="113" t="s">
        <v>420</v>
      </c>
    </row>
    <row r="9" spans="1:6" ht="12.75">
      <c r="A9" s="102">
        <v>1</v>
      </c>
      <c r="B9" s="115">
        <v>2</v>
      </c>
      <c r="C9" s="116">
        <v>3</v>
      </c>
      <c r="D9" s="102">
        <v>4</v>
      </c>
      <c r="E9" s="102">
        <v>5</v>
      </c>
      <c r="F9" s="102">
        <v>6</v>
      </c>
    </row>
    <row r="10" spans="1:6" ht="12.75">
      <c r="A10" s="102">
        <v>1</v>
      </c>
      <c r="B10" s="130" t="s">
        <v>421</v>
      </c>
      <c r="C10" s="116">
        <v>1</v>
      </c>
      <c r="D10" s="102">
        <v>12</v>
      </c>
      <c r="E10" s="122">
        <v>432.5183333</v>
      </c>
      <c r="F10" s="122">
        <f>C10*D10*E10</f>
        <v>5190.2199996</v>
      </c>
    </row>
    <row r="11" spans="1:6" ht="12.75">
      <c r="A11" s="102">
        <v>2</v>
      </c>
      <c r="B11" s="130" t="s">
        <v>494</v>
      </c>
      <c r="C11" s="116"/>
      <c r="D11" s="102"/>
      <c r="E11" s="102"/>
      <c r="F11" s="122">
        <v>309.78</v>
      </c>
    </row>
    <row r="12" spans="1:6" ht="12.75">
      <c r="A12" s="117"/>
      <c r="B12" s="128" t="s">
        <v>388</v>
      </c>
      <c r="C12" s="102" t="s">
        <v>23</v>
      </c>
      <c r="D12" s="102" t="s">
        <v>23</v>
      </c>
      <c r="E12" s="102" t="s">
        <v>23</v>
      </c>
      <c r="F12" s="122">
        <f>SUM(F10:F11)</f>
        <v>5499.9999996</v>
      </c>
    </row>
    <row r="14" spans="1:6" ht="14.25">
      <c r="A14" s="283" t="s">
        <v>422</v>
      </c>
      <c r="B14" s="283"/>
      <c r="C14" s="283"/>
      <c r="D14" s="283"/>
      <c r="E14" s="283"/>
      <c r="F14" s="283"/>
    </row>
    <row r="15" spans="1:6" ht="15.75" customHeight="1">
      <c r="A15" s="309"/>
      <c r="B15" s="309"/>
      <c r="C15" s="309"/>
      <c r="D15" s="309"/>
      <c r="E15" s="309"/>
      <c r="F15" s="309"/>
    </row>
    <row r="16" spans="1:6" ht="38.25">
      <c r="A16" s="112" t="s">
        <v>355</v>
      </c>
      <c r="B16" s="113" t="s">
        <v>0</v>
      </c>
      <c r="C16" s="114" t="s">
        <v>423</v>
      </c>
      <c r="D16" s="113" t="s">
        <v>424</v>
      </c>
      <c r="E16" s="113" t="s">
        <v>425</v>
      </c>
      <c r="F16" s="113" t="s">
        <v>420</v>
      </c>
    </row>
    <row r="17" spans="1:6" ht="12.75">
      <c r="A17" s="102">
        <v>1</v>
      </c>
      <c r="B17" s="115">
        <v>2</v>
      </c>
      <c r="C17" s="116">
        <v>3</v>
      </c>
      <c r="D17" s="102">
        <v>4</v>
      </c>
      <c r="E17" s="102">
        <v>5</v>
      </c>
      <c r="F17" s="102">
        <v>6</v>
      </c>
    </row>
    <row r="18" spans="1:6" ht="12.75">
      <c r="A18" s="102">
        <v>1</v>
      </c>
      <c r="B18" s="130" t="s">
        <v>426</v>
      </c>
      <c r="C18" s="118">
        <v>36348.856498</v>
      </c>
      <c r="D18" s="122">
        <v>6.05246</v>
      </c>
      <c r="E18" s="102"/>
      <c r="F18" s="122">
        <f>C18*D18</f>
        <v>219999.9999998851</v>
      </c>
    </row>
    <row r="19" spans="1:6" ht="12.75">
      <c r="A19" s="102">
        <v>2</v>
      </c>
      <c r="B19" s="130" t="s">
        <v>427</v>
      </c>
      <c r="C19" s="118">
        <v>1372.08433463</v>
      </c>
      <c r="D19" s="122">
        <v>177.27</v>
      </c>
      <c r="E19" s="102"/>
      <c r="F19" s="122">
        <f>C19*D19</f>
        <v>243229.3899998601</v>
      </c>
    </row>
    <row r="20" spans="1:6" ht="12.75">
      <c r="A20" s="102">
        <v>3</v>
      </c>
      <c r="B20" s="130" t="s">
        <v>428</v>
      </c>
      <c r="C20" s="118">
        <v>352.982703847</v>
      </c>
      <c r="D20" s="122">
        <v>28.33</v>
      </c>
      <c r="E20" s="102"/>
      <c r="F20" s="122">
        <f>C20*D20</f>
        <v>9999.999999985508</v>
      </c>
    </row>
    <row r="21" spans="1:6" ht="12.75">
      <c r="A21" s="102">
        <v>4</v>
      </c>
      <c r="B21" s="130" t="s">
        <v>429</v>
      </c>
      <c r="C21" s="118">
        <v>1.40017782258</v>
      </c>
      <c r="D21" s="122">
        <v>5713.56</v>
      </c>
      <c r="E21" s="102"/>
      <c r="F21" s="122">
        <f>C21*D21</f>
        <v>7999.999999980185</v>
      </c>
    </row>
    <row r="22" spans="1:6" ht="12.75">
      <c r="A22" s="102">
        <v>5</v>
      </c>
      <c r="B22" s="130" t="s">
        <v>495</v>
      </c>
      <c r="C22" s="118">
        <v>7.33496332518</v>
      </c>
      <c r="D22" s="122">
        <v>409</v>
      </c>
      <c r="E22" s="102"/>
      <c r="F22" s="122">
        <f>C22*D22</f>
        <v>2999.9999999986203</v>
      </c>
    </row>
    <row r="23" spans="1:6" ht="12.75">
      <c r="A23" s="102">
        <v>6</v>
      </c>
      <c r="B23" s="130" t="s">
        <v>496</v>
      </c>
      <c r="C23" s="118"/>
      <c r="D23" s="122"/>
      <c r="E23" s="102"/>
      <c r="F23" s="122">
        <v>82771</v>
      </c>
    </row>
    <row r="24" spans="1:6" ht="12.75">
      <c r="A24" s="102">
        <v>7</v>
      </c>
      <c r="B24" s="130" t="s">
        <v>497</v>
      </c>
      <c r="C24" s="118"/>
      <c r="D24" s="122"/>
      <c r="E24" s="102"/>
      <c r="F24" s="122">
        <v>84540.58</v>
      </c>
    </row>
    <row r="25" spans="1:6" ht="12.75">
      <c r="A25" s="102">
        <v>8</v>
      </c>
      <c r="B25" s="130" t="s">
        <v>498</v>
      </c>
      <c r="C25" s="116"/>
      <c r="D25" s="102"/>
      <c r="E25" s="102"/>
      <c r="F25" s="122">
        <v>5612.1</v>
      </c>
    </row>
    <row r="26" spans="1:6" ht="12.75">
      <c r="A26" s="117"/>
      <c r="B26" s="128" t="s">
        <v>388</v>
      </c>
      <c r="C26" s="102" t="s">
        <v>23</v>
      </c>
      <c r="D26" s="102" t="s">
        <v>23</v>
      </c>
      <c r="E26" s="102" t="s">
        <v>23</v>
      </c>
      <c r="F26" s="122">
        <f>SUM(F18:F25)</f>
        <v>657153.0699997095</v>
      </c>
    </row>
    <row r="28" ht="6.75" customHeight="1"/>
    <row r="29" spans="1:6" ht="14.25">
      <c r="A29" s="283" t="s">
        <v>430</v>
      </c>
      <c r="B29" s="283"/>
      <c r="C29" s="283"/>
      <c r="D29" s="283"/>
      <c r="E29" s="283"/>
      <c r="F29" s="283"/>
    </row>
    <row r="30" spans="1:6" ht="13.5" customHeight="1">
      <c r="A30" s="309"/>
      <c r="B30" s="309"/>
      <c r="C30" s="309"/>
      <c r="D30" s="309"/>
      <c r="E30" s="309"/>
      <c r="F30" s="309"/>
    </row>
    <row r="31" spans="1:6" ht="38.25">
      <c r="A31" s="112" t="s">
        <v>355</v>
      </c>
      <c r="B31" s="113" t="s">
        <v>356</v>
      </c>
      <c r="C31" s="114" t="s">
        <v>431</v>
      </c>
      <c r="D31" s="113" t="s">
        <v>432</v>
      </c>
      <c r="E31" s="272" t="s">
        <v>433</v>
      </c>
      <c r="F31" s="286"/>
    </row>
    <row r="32" spans="1:6" ht="12.75">
      <c r="A32" s="102">
        <v>1</v>
      </c>
      <c r="B32" s="115">
        <v>2</v>
      </c>
      <c r="C32" s="116">
        <v>3</v>
      </c>
      <c r="D32" s="102">
        <v>4</v>
      </c>
      <c r="E32" s="296">
        <v>5</v>
      </c>
      <c r="F32" s="303"/>
    </row>
    <row r="33" spans="1:6" ht="12.75">
      <c r="A33" s="102">
        <v>1</v>
      </c>
      <c r="B33" s="130" t="s">
        <v>434</v>
      </c>
      <c r="C33" s="116">
        <v>1</v>
      </c>
      <c r="D33" s="102">
        <v>12</v>
      </c>
      <c r="E33" s="298">
        <f>C33*D33*995</f>
        <v>11940</v>
      </c>
      <c r="F33" s="299"/>
    </row>
    <row r="34" spans="1:6" ht="12.75">
      <c r="A34" s="102">
        <v>2</v>
      </c>
      <c r="B34" s="130" t="s">
        <v>435</v>
      </c>
      <c r="C34" s="116">
        <v>1</v>
      </c>
      <c r="D34" s="102">
        <v>12</v>
      </c>
      <c r="E34" s="298">
        <f>C34*D34*920</f>
        <v>11040</v>
      </c>
      <c r="F34" s="299"/>
    </row>
    <row r="35" spans="1:6" ht="25.5">
      <c r="A35" s="102">
        <v>3</v>
      </c>
      <c r="B35" s="129" t="s">
        <v>436</v>
      </c>
      <c r="C35" s="116">
        <v>1</v>
      </c>
      <c r="D35" s="102">
        <v>2</v>
      </c>
      <c r="E35" s="298">
        <v>7000</v>
      </c>
      <c r="F35" s="299"/>
    </row>
    <row r="36" spans="1:6" ht="12.75">
      <c r="A36" s="102">
        <v>4</v>
      </c>
      <c r="B36" s="130" t="s">
        <v>437</v>
      </c>
      <c r="C36" s="116">
        <v>1</v>
      </c>
      <c r="D36" s="102">
        <v>1</v>
      </c>
      <c r="E36" s="298">
        <v>5000</v>
      </c>
      <c r="F36" s="297"/>
    </row>
    <row r="37" spans="1:6" ht="12.75">
      <c r="A37" s="102">
        <v>5</v>
      </c>
      <c r="B37" s="130" t="s">
        <v>438</v>
      </c>
      <c r="C37" s="116">
        <v>1</v>
      </c>
      <c r="D37" s="102">
        <v>1</v>
      </c>
      <c r="E37" s="298">
        <f>17000*9</f>
        <v>153000</v>
      </c>
      <c r="F37" s="299"/>
    </row>
    <row r="38" spans="1:6" ht="12.75">
      <c r="A38" s="102">
        <v>6</v>
      </c>
      <c r="B38" s="130" t="s">
        <v>499</v>
      </c>
      <c r="C38" s="116">
        <v>1</v>
      </c>
      <c r="D38" s="102">
        <v>1</v>
      </c>
      <c r="E38" s="298">
        <v>2500</v>
      </c>
      <c r="F38" s="297"/>
    </row>
    <row r="39" spans="1:6" ht="12.75">
      <c r="A39" s="133">
        <v>7</v>
      </c>
      <c r="B39" s="134" t="s">
        <v>500</v>
      </c>
      <c r="C39" s="135">
        <v>1</v>
      </c>
      <c r="D39" s="133">
        <v>1</v>
      </c>
      <c r="E39" s="310">
        <v>8470</v>
      </c>
      <c r="F39" s="310"/>
    </row>
    <row r="40" spans="1:6" ht="12.75">
      <c r="A40" s="133">
        <v>8</v>
      </c>
      <c r="B40" s="130" t="s">
        <v>501</v>
      </c>
      <c r="C40" s="135"/>
      <c r="D40" s="133"/>
      <c r="E40" s="296">
        <v>1050</v>
      </c>
      <c r="F40" s="310"/>
    </row>
    <row r="41" spans="1:6" ht="12.75">
      <c r="A41" s="136">
        <v>9</v>
      </c>
      <c r="B41" s="130" t="s">
        <v>502</v>
      </c>
      <c r="C41" s="116"/>
      <c r="D41" s="102"/>
      <c r="E41" s="298">
        <v>32800</v>
      </c>
      <c r="F41" s="299"/>
    </row>
    <row r="42" spans="1:6" ht="12.75">
      <c r="A42" s="117"/>
      <c r="B42" s="128" t="s">
        <v>388</v>
      </c>
      <c r="C42" s="102" t="s">
        <v>23</v>
      </c>
      <c r="D42" s="102" t="s">
        <v>23</v>
      </c>
      <c r="E42" s="298">
        <f>SUM(E33:F41)</f>
        <v>232800</v>
      </c>
      <c r="F42" s="311"/>
    </row>
    <row r="44" spans="1:6" ht="14.25">
      <c r="A44" s="283" t="s">
        <v>439</v>
      </c>
      <c r="B44" s="283"/>
      <c r="C44" s="283"/>
      <c r="D44" s="283"/>
      <c r="E44" s="283"/>
      <c r="F44" s="283"/>
    </row>
    <row r="45" spans="1:6" ht="47.25" customHeight="1">
      <c r="A45" s="309" t="s">
        <v>527</v>
      </c>
      <c r="B45" s="309"/>
      <c r="C45" s="309"/>
      <c r="D45" s="309"/>
      <c r="E45" s="309"/>
      <c r="F45" s="309"/>
    </row>
    <row r="46" spans="1:6" ht="25.5">
      <c r="A46" s="112" t="s">
        <v>355</v>
      </c>
      <c r="B46" s="272" t="s">
        <v>356</v>
      </c>
      <c r="C46" s="285"/>
      <c r="D46" s="286"/>
      <c r="E46" s="113" t="s">
        <v>440</v>
      </c>
      <c r="F46" s="113" t="s">
        <v>441</v>
      </c>
    </row>
    <row r="47" spans="1:6" ht="12.75">
      <c r="A47" s="102">
        <v>1</v>
      </c>
      <c r="B47" s="296">
        <v>2</v>
      </c>
      <c r="C47" s="313"/>
      <c r="D47" s="297"/>
      <c r="E47" s="102">
        <v>3</v>
      </c>
      <c r="F47" s="102">
        <v>4</v>
      </c>
    </row>
    <row r="48" spans="1:6" ht="12.75">
      <c r="A48" s="102">
        <v>1</v>
      </c>
      <c r="B48" s="305" t="s">
        <v>442</v>
      </c>
      <c r="C48" s="314"/>
      <c r="D48" s="306"/>
      <c r="E48" s="102">
        <v>1</v>
      </c>
      <c r="F48" s="122">
        <f>E48*12*3358</f>
        <v>40296</v>
      </c>
    </row>
    <row r="49" spans="1:6" ht="12.75">
      <c r="A49" s="102">
        <v>2</v>
      </c>
      <c r="B49" s="137" t="s">
        <v>443</v>
      </c>
      <c r="C49" s="138"/>
      <c r="D49" s="139"/>
      <c r="E49" s="102">
        <v>4</v>
      </c>
      <c r="F49" s="122">
        <v>5296</v>
      </c>
    </row>
    <row r="50" spans="1:6" ht="12.75" hidden="1">
      <c r="A50" s="131"/>
      <c r="B50" s="137" t="s">
        <v>444</v>
      </c>
      <c r="C50" s="138"/>
      <c r="D50" s="139"/>
      <c r="E50" s="102">
        <v>3</v>
      </c>
      <c r="F50" s="122"/>
    </row>
    <row r="51" spans="1:6" ht="12.75" hidden="1">
      <c r="A51" s="131"/>
      <c r="B51" s="315" t="s">
        <v>445</v>
      </c>
      <c r="C51" s="316"/>
      <c r="D51" s="317"/>
      <c r="E51" s="102">
        <v>1</v>
      </c>
      <c r="F51" s="122"/>
    </row>
    <row r="52" spans="1:6" ht="14.25" customHeight="1">
      <c r="A52" s="131">
        <v>3</v>
      </c>
      <c r="B52" s="140" t="s">
        <v>503</v>
      </c>
      <c r="C52" s="141"/>
      <c r="D52" s="142"/>
      <c r="E52" s="102">
        <v>1</v>
      </c>
      <c r="F52" s="122">
        <v>1900</v>
      </c>
    </row>
    <row r="53" spans="1:6" ht="15.75" customHeight="1">
      <c r="A53" s="131">
        <v>4</v>
      </c>
      <c r="B53" s="137" t="s">
        <v>446</v>
      </c>
      <c r="C53" s="138"/>
      <c r="D53" s="139"/>
      <c r="E53" s="102">
        <v>1</v>
      </c>
      <c r="F53" s="122">
        <v>1162531</v>
      </c>
    </row>
    <row r="54" spans="1:6" ht="12.75">
      <c r="A54" s="131">
        <v>5</v>
      </c>
      <c r="B54" s="307" t="s">
        <v>504</v>
      </c>
      <c r="C54" s="312"/>
      <c r="D54" s="308"/>
      <c r="E54" s="102">
        <v>5</v>
      </c>
      <c r="F54" s="122">
        <v>6000</v>
      </c>
    </row>
    <row r="55" spans="1:6" ht="12.75">
      <c r="A55" s="131">
        <v>6</v>
      </c>
      <c r="B55" s="307" t="s">
        <v>505</v>
      </c>
      <c r="C55" s="312"/>
      <c r="D55" s="308"/>
      <c r="E55" s="102">
        <v>1</v>
      </c>
      <c r="F55" s="122">
        <v>700</v>
      </c>
    </row>
    <row r="56" spans="1:6" ht="12.75">
      <c r="A56" s="131">
        <v>7</v>
      </c>
      <c r="B56" s="307" t="s">
        <v>506</v>
      </c>
      <c r="C56" s="312"/>
      <c r="D56" s="308"/>
      <c r="E56" s="102">
        <v>1</v>
      </c>
      <c r="F56" s="122">
        <v>1168</v>
      </c>
    </row>
    <row r="57" spans="1:6" ht="12.75">
      <c r="A57" s="131">
        <v>8</v>
      </c>
      <c r="B57" s="307" t="s">
        <v>507</v>
      </c>
      <c r="C57" s="312"/>
      <c r="D57" s="308"/>
      <c r="E57" s="102">
        <v>1</v>
      </c>
      <c r="F57" s="122">
        <v>1700</v>
      </c>
    </row>
    <row r="58" spans="1:6" ht="12.75">
      <c r="A58" s="131">
        <v>9</v>
      </c>
      <c r="B58" s="307" t="s">
        <v>508</v>
      </c>
      <c r="C58" s="312"/>
      <c r="D58" s="308"/>
      <c r="E58" s="102">
        <v>1</v>
      </c>
      <c r="F58" s="122">
        <v>5020</v>
      </c>
    </row>
    <row r="59" spans="1:6" ht="12.75">
      <c r="A59" s="131">
        <v>10</v>
      </c>
      <c r="B59" s="307" t="s">
        <v>509</v>
      </c>
      <c r="C59" s="312"/>
      <c r="D59" s="308"/>
      <c r="E59" s="102">
        <v>1</v>
      </c>
      <c r="F59" s="122">
        <v>25500</v>
      </c>
    </row>
    <row r="60" spans="1:6" s="78" customFormat="1" ht="15.75" customHeight="1">
      <c r="A60" s="131">
        <v>11</v>
      </c>
      <c r="B60" s="307" t="s">
        <v>510</v>
      </c>
      <c r="C60" s="312"/>
      <c r="D60" s="308"/>
      <c r="E60" s="102"/>
      <c r="F60" s="122">
        <v>4320</v>
      </c>
    </row>
    <row r="61" spans="1:6" ht="12.75">
      <c r="A61" s="117"/>
      <c r="B61" s="319" t="s">
        <v>388</v>
      </c>
      <c r="C61" s="321"/>
      <c r="D61" s="320"/>
      <c r="E61" s="102" t="s">
        <v>23</v>
      </c>
      <c r="F61" s="122">
        <f>SUM(F48:F60)</f>
        <v>1254431</v>
      </c>
    </row>
    <row r="63" spans="1:6" ht="27.75" customHeight="1">
      <c r="A63" s="283" t="s">
        <v>447</v>
      </c>
      <c r="B63" s="283"/>
      <c r="C63" s="283"/>
      <c r="D63" s="283"/>
      <c r="E63" s="283"/>
      <c r="F63" s="283"/>
    </row>
    <row r="64" spans="1:6" ht="27.75" customHeight="1">
      <c r="A64" s="318"/>
      <c r="B64" s="236"/>
      <c r="C64" s="236"/>
      <c r="D64" s="236"/>
      <c r="E64" s="236"/>
      <c r="F64" s="236"/>
    </row>
    <row r="65" spans="1:6" ht="38.25">
      <c r="A65" s="112" t="s">
        <v>355</v>
      </c>
      <c r="B65" s="272" t="s">
        <v>448</v>
      </c>
      <c r="C65" s="286"/>
      <c r="D65" s="113" t="s">
        <v>449</v>
      </c>
      <c r="E65" s="113" t="s">
        <v>450</v>
      </c>
      <c r="F65" s="113" t="s">
        <v>451</v>
      </c>
    </row>
    <row r="66" spans="1:6" ht="12.75">
      <c r="A66" s="102">
        <v>1</v>
      </c>
      <c r="B66" s="296">
        <v>2</v>
      </c>
      <c r="C66" s="297"/>
      <c r="D66" s="102">
        <v>3</v>
      </c>
      <c r="E66" s="102">
        <v>4</v>
      </c>
      <c r="F66" s="102">
        <v>4</v>
      </c>
    </row>
    <row r="67" spans="1:6" ht="23.25" customHeight="1">
      <c r="A67" s="102">
        <v>1</v>
      </c>
      <c r="B67" s="307" t="s">
        <v>453</v>
      </c>
      <c r="C67" s="308"/>
      <c r="D67" s="123"/>
      <c r="E67" s="123"/>
      <c r="F67" s="143">
        <v>16543</v>
      </c>
    </row>
    <row r="68" spans="1:6" ht="19.5" customHeight="1">
      <c r="A68" s="102">
        <v>2</v>
      </c>
      <c r="B68" s="307" t="s">
        <v>511</v>
      </c>
      <c r="C68" s="308"/>
      <c r="D68" s="123">
        <v>29</v>
      </c>
      <c r="E68" s="123">
        <v>37.773719112</v>
      </c>
      <c r="F68" s="143">
        <f>D68*E68*247</f>
        <v>270573.149999256</v>
      </c>
    </row>
    <row r="69" spans="1:6" ht="24.75" customHeight="1">
      <c r="A69" s="102">
        <v>3</v>
      </c>
      <c r="B69" s="307" t="s">
        <v>512</v>
      </c>
      <c r="C69" s="308"/>
      <c r="D69" s="122">
        <v>13</v>
      </c>
      <c r="E69" s="122">
        <v>27.34</v>
      </c>
      <c r="F69" s="144">
        <f>D69*E69*247</f>
        <v>87788.74</v>
      </c>
    </row>
    <row r="70" spans="1:6" ht="33.75" customHeight="1">
      <c r="A70" s="116">
        <v>4</v>
      </c>
      <c r="B70" s="307" t="s">
        <v>513</v>
      </c>
      <c r="C70" s="308"/>
      <c r="D70" s="123">
        <v>16</v>
      </c>
      <c r="E70" s="123">
        <v>1.4572</v>
      </c>
      <c r="F70" s="143">
        <f>D70*E70*168</f>
        <v>3916.9536000000003</v>
      </c>
    </row>
    <row r="71" spans="1:6" ht="24.75" customHeight="1">
      <c r="A71" s="116">
        <v>5</v>
      </c>
      <c r="B71" s="307" t="s">
        <v>514</v>
      </c>
      <c r="C71" s="308"/>
      <c r="D71" s="123">
        <v>16</v>
      </c>
      <c r="E71" s="123">
        <v>14.0985863095</v>
      </c>
      <c r="F71" s="143">
        <f>D71*E71*168</f>
        <v>37896.999999936</v>
      </c>
    </row>
    <row r="72" spans="1:6" ht="24.75" customHeight="1">
      <c r="A72" s="116">
        <v>6</v>
      </c>
      <c r="B72" s="307" t="s">
        <v>515</v>
      </c>
      <c r="C72" s="308"/>
      <c r="D72" s="122">
        <v>16</v>
      </c>
      <c r="E72" s="122">
        <v>60</v>
      </c>
      <c r="F72" s="144">
        <f>D72*E72*208.669791666</f>
        <v>200322.99999936</v>
      </c>
    </row>
    <row r="73" spans="1:6" ht="24.75" customHeight="1">
      <c r="A73" s="116">
        <v>7</v>
      </c>
      <c r="B73" s="307" t="s">
        <v>516</v>
      </c>
      <c r="C73" s="308"/>
      <c r="D73" s="123"/>
      <c r="E73" s="123"/>
      <c r="F73" s="143">
        <v>20500</v>
      </c>
    </row>
    <row r="74" spans="1:6" ht="18" customHeight="1">
      <c r="A74" s="116">
        <v>8</v>
      </c>
      <c r="B74" s="307" t="s">
        <v>452</v>
      </c>
      <c r="C74" s="308"/>
      <c r="D74" s="123"/>
      <c r="E74" s="123"/>
      <c r="F74" s="143">
        <v>10000</v>
      </c>
    </row>
    <row r="75" spans="1:6" ht="13.5" customHeight="1">
      <c r="A75" s="116">
        <v>9</v>
      </c>
      <c r="B75" s="307" t="s">
        <v>517</v>
      </c>
      <c r="C75" s="308"/>
      <c r="D75" s="123"/>
      <c r="E75" s="123"/>
      <c r="F75" s="143">
        <v>8000</v>
      </c>
    </row>
    <row r="76" spans="1:6" ht="24" customHeight="1">
      <c r="A76" s="116">
        <v>10</v>
      </c>
      <c r="B76" s="307" t="s">
        <v>518</v>
      </c>
      <c r="C76" s="308"/>
      <c r="D76" s="123"/>
      <c r="E76" s="123"/>
      <c r="F76" s="143">
        <v>35280.7</v>
      </c>
    </row>
    <row r="77" spans="1:6" ht="23.25" customHeight="1">
      <c r="A77" s="116">
        <v>11</v>
      </c>
      <c r="B77" s="307" t="s">
        <v>519</v>
      </c>
      <c r="C77" s="308"/>
      <c r="D77" s="123"/>
      <c r="E77" s="123"/>
      <c r="F77" s="143">
        <v>5950</v>
      </c>
    </row>
    <row r="78" spans="1:6" ht="23.25" customHeight="1">
      <c r="A78" s="116">
        <v>12</v>
      </c>
      <c r="B78" s="307" t="s">
        <v>520</v>
      </c>
      <c r="C78" s="308"/>
      <c r="D78" s="123"/>
      <c r="E78" s="123"/>
      <c r="F78" s="143">
        <v>1358</v>
      </c>
    </row>
    <row r="79" spans="1:6" ht="23.25" customHeight="1">
      <c r="A79" s="116">
        <v>13</v>
      </c>
      <c r="B79" s="305" t="s">
        <v>522</v>
      </c>
      <c r="C79" s="306"/>
      <c r="D79" s="123"/>
      <c r="E79" s="123"/>
      <c r="F79" s="143">
        <v>49800</v>
      </c>
    </row>
    <row r="80" spans="1:6" ht="23.25" customHeight="1">
      <c r="A80" s="116">
        <v>14</v>
      </c>
      <c r="B80" s="307" t="s">
        <v>523</v>
      </c>
      <c r="C80" s="308"/>
      <c r="D80" s="122">
        <v>16</v>
      </c>
      <c r="E80" s="122">
        <v>150</v>
      </c>
      <c r="F80" s="144">
        <f>D80*E80*21</f>
        <v>50400</v>
      </c>
    </row>
    <row r="81" spans="1:6" ht="27" customHeight="1">
      <c r="A81" s="116">
        <v>15</v>
      </c>
      <c r="B81" s="307" t="s">
        <v>524</v>
      </c>
      <c r="C81" s="308"/>
      <c r="D81" s="122">
        <v>16</v>
      </c>
      <c r="E81" s="122">
        <v>8</v>
      </c>
      <c r="F81" s="144">
        <f>D81*E81*21</f>
        <v>2688</v>
      </c>
    </row>
    <row r="82" spans="1:6" ht="12.75">
      <c r="A82" s="117"/>
      <c r="B82" s="319" t="s">
        <v>388</v>
      </c>
      <c r="C82" s="320"/>
      <c r="D82" s="145"/>
      <c r="E82" s="102" t="s">
        <v>23</v>
      </c>
      <c r="F82" s="144">
        <f>SUM(F67:F81)</f>
        <v>801018.543598552</v>
      </c>
    </row>
    <row r="83" spans="3:6" ht="12.75">
      <c r="C83" s="146" t="s">
        <v>454</v>
      </c>
      <c r="D83" s="146"/>
      <c r="E83" s="146"/>
      <c r="F83" s="147">
        <f>расчет1!J33+расчет1!J44+расчет2!F35+расчет2!F52+расчет3!E25+расчет3!E12+расчет4!F12+расчет4!F26+расчет4!E42+расчет4!F61+расчет4!F82</f>
        <v>7970812.435310278</v>
      </c>
    </row>
  </sheetData>
  <sheetProtection/>
  <mergeCells count="55">
    <mergeCell ref="B82:C82"/>
    <mergeCell ref="B56:D56"/>
    <mergeCell ref="B57:D57"/>
    <mergeCell ref="B58:D58"/>
    <mergeCell ref="B59:D59"/>
    <mergeCell ref="B60:D60"/>
    <mergeCell ref="B61:D61"/>
    <mergeCell ref="B76:C76"/>
    <mergeCell ref="B77:C77"/>
    <mergeCell ref="B81:C81"/>
    <mergeCell ref="B70:C70"/>
    <mergeCell ref="B71:C71"/>
    <mergeCell ref="B72:C72"/>
    <mergeCell ref="B73:C73"/>
    <mergeCell ref="B74:C74"/>
    <mergeCell ref="B75:C75"/>
    <mergeCell ref="B51:D51"/>
    <mergeCell ref="B65:C65"/>
    <mergeCell ref="B66:C66"/>
    <mergeCell ref="B67:C67"/>
    <mergeCell ref="B68:C68"/>
    <mergeCell ref="B69:C69"/>
    <mergeCell ref="A64:F64"/>
    <mergeCell ref="E41:F41"/>
    <mergeCell ref="E42:F42"/>
    <mergeCell ref="A44:F44"/>
    <mergeCell ref="A63:F63"/>
    <mergeCell ref="B46:D46"/>
    <mergeCell ref="B54:D54"/>
    <mergeCell ref="B55:D55"/>
    <mergeCell ref="A45:F45"/>
    <mergeCell ref="B47:D47"/>
    <mergeCell ref="B48:D48"/>
    <mergeCell ref="E35:F35"/>
    <mergeCell ref="E36:F36"/>
    <mergeCell ref="E37:F37"/>
    <mergeCell ref="E38:F38"/>
    <mergeCell ref="E39:F39"/>
    <mergeCell ref="E40:F40"/>
    <mergeCell ref="A1:F1"/>
    <mergeCell ref="A3:F3"/>
    <mergeCell ref="A4:F4"/>
    <mergeCell ref="A5:F5"/>
    <mergeCell ref="A7:F7"/>
    <mergeCell ref="A14:F14"/>
    <mergeCell ref="B79:C79"/>
    <mergeCell ref="B80:C80"/>
    <mergeCell ref="B78:C78"/>
    <mergeCell ref="A15:F15"/>
    <mergeCell ref="E31:F31"/>
    <mergeCell ref="A29:F29"/>
    <mergeCell ref="A30:F30"/>
    <mergeCell ref="E32:F32"/>
    <mergeCell ref="E33:F33"/>
    <mergeCell ref="E34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0">
      <selection activeCell="C6" sqref="C6"/>
    </sheetView>
  </sheetViews>
  <sheetFormatPr defaultColWidth="9.00390625" defaultRowHeight="12.75"/>
  <cols>
    <col min="1" max="1" width="27.625" style="0" customWidth="1"/>
    <col min="2" max="2" width="24.375" style="0" customWidth="1"/>
    <col min="3" max="3" width="17.125" style="0" customWidth="1"/>
    <col min="4" max="4" width="17.875" style="0" customWidth="1"/>
    <col min="5" max="5" width="14.00390625" style="0" customWidth="1"/>
    <col min="6" max="6" width="17.75390625" style="0" customWidth="1"/>
    <col min="7" max="7" width="21.25390625" style="0" customWidth="1"/>
  </cols>
  <sheetData>
    <row r="1" spans="1:7" ht="30" customHeight="1">
      <c r="A1" s="322" t="s">
        <v>521</v>
      </c>
      <c r="B1" s="322"/>
      <c r="C1" s="322"/>
      <c r="D1" s="322"/>
      <c r="E1" s="322"/>
      <c r="F1" s="322"/>
      <c r="G1" s="322"/>
    </row>
    <row r="2" spans="1:7" ht="7.5" customHeight="1">
      <c r="A2" s="148"/>
      <c r="B2" s="148"/>
      <c r="C2" s="148"/>
      <c r="D2" s="148"/>
      <c r="E2" s="148"/>
      <c r="F2" s="148"/>
      <c r="G2" s="148"/>
    </row>
    <row r="3" spans="1:7" ht="33" customHeight="1">
      <c r="A3" s="323" t="s">
        <v>455</v>
      </c>
      <c r="B3" s="323"/>
      <c r="C3" s="323"/>
      <c r="D3" s="323"/>
      <c r="E3" s="323"/>
      <c r="F3" s="323"/>
      <c r="G3" s="323"/>
    </row>
    <row r="4" spans="1:7" ht="69" customHeight="1">
      <c r="A4" s="149" t="s">
        <v>456</v>
      </c>
      <c r="B4" s="149" t="s">
        <v>457</v>
      </c>
      <c r="C4" s="149" t="s">
        <v>458</v>
      </c>
      <c r="D4" s="149" t="s">
        <v>459</v>
      </c>
      <c r="E4" s="149" t="s">
        <v>460</v>
      </c>
      <c r="F4" s="149" t="s">
        <v>461</v>
      </c>
      <c r="G4" s="149" t="s">
        <v>462</v>
      </c>
    </row>
    <row r="5" spans="1:7" ht="41.25" customHeight="1">
      <c r="A5" s="150" t="s">
        <v>463</v>
      </c>
      <c r="B5" s="149" t="s">
        <v>530</v>
      </c>
      <c r="C5" s="151">
        <v>120864.285714</v>
      </c>
      <c r="D5" s="151">
        <f>B5+C5</f>
        <v>174004.285714</v>
      </c>
      <c r="E5" s="149" t="s">
        <v>464</v>
      </c>
      <c r="F5" s="149"/>
      <c r="G5" s="152">
        <f>D5*E5</f>
        <v>2436059.999996</v>
      </c>
    </row>
    <row r="6" spans="1:7" ht="12.75">
      <c r="A6" s="150" t="s">
        <v>465</v>
      </c>
      <c r="B6" s="149"/>
      <c r="C6" s="151">
        <v>6270.64285714</v>
      </c>
      <c r="D6" s="151">
        <f>B6+C6</f>
        <v>6270.64285714</v>
      </c>
      <c r="E6" s="149" t="s">
        <v>464</v>
      </c>
      <c r="F6" s="149"/>
      <c r="G6" s="152">
        <f>D6*E6</f>
        <v>87788.99999996</v>
      </c>
    </row>
    <row r="7" spans="1:7" ht="40.5" customHeight="1">
      <c r="A7" s="150" t="s">
        <v>466</v>
      </c>
      <c r="B7" s="151">
        <v>106100</v>
      </c>
      <c r="C7" s="151">
        <v>120874</v>
      </c>
      <c r="D7" s="151">
        <f>B7+C7</f>
        <v>226974</v>
      </c>
      <c r="E7" s="149" t="s">
        <v>464</v>
      </c>
      <c r="F7" s="149"/>
      <c r="G7" s="152">
        <f>D7*E7</f>
        <v>3177636</v>
      </c>
    </row>
    <row r="8" spans="1:7" ht="12.75">
      <c r="A8" s="153" t="s">
        <v>388</v>
      </c>
      <c r="B8" s="154" t="s">
        <v>23</v>
      </c>
      <c r="C8" s="154" t="s">
        <v>23</v>
      </c>
      <c r="D8" s="154" t="s">
        <v>23</v>
      </c>
      <c r="E8" s="154" t="s">
        <v>23</v>
      </c>
      <c r="F8" s="154" t="s">
        <v>23</v>
      </c>
      <c r="G8" s="155">
        <f>SUM(G5:G7)</f>
        <v>5701484.99999596</v>
      </c>
    </row>
    <row r="9" spans="1:7" ht="15">
      <c r="A9" s="148"/>
      <c r="B9" s="148"/>
      <c r="C9" s="148"/>
      <c r="D9" s="148"/>
      <c r="E9" s="148"/>
      <c r="F9" s="148"/>
      <c r="G9" s="148"/>
    </row>
    <row r="10" spans="1:7" ht="14.25">
      <c r="A10" s="322" t="s">
        <v>467</v>
      </c>
      <c r="B10" s="322"/>
      <c r="C10" s="322"/>
      <c r="D10" s="322"/>
      <c r="E10" s="322"/>
      <c r="F10" s="322"/>
      <c r="G10" s="322"/>
    </row>
    <row r="11" spans="1:7" ht="25.5">
      <c r="A11" s="324"/>
      <c r="B11" s="325"/>
      <c r="C11" s="326"/>
      <c r="D11" s="156" t="s">
        <v>468</v>
      </c>
      <c r="E11" s="156" t="s">
        <v>469</v>
      </c>
      <c r="F11" s="156" t="s">
        <v>470</v>
      </c>
      <c r="G11" s="156" t="s">
        <v>471</v>
      </c>
    </row>
    <row r="12" spans="1:7" ht="12.75">
      <c r="A12" s="327" t="s">
        <v>472</v>
      </c>
      <c r="B12" s="325"/>
      <c r="C12" s="326"/>
      <c r="D12" s="157"/>
      <c r="E12" s="158"/>
      <c r="F12" s="157"/>
      <c r="G12" s="157">
        <f>'[2]план'!F36</f>
        <v>264000</v>
      </c>
    </row>
    <row r="13" spans="1:7" ht="12" customHeight="1">
      <c r="A13" s="327" t="s">
        <v>388</v>
      </c>
      <c r="B13" s="325"/>
      <c r="C13" s="326"/>
      <c r="D13" s="159"/>
      <c r="E13" s="159"/>
      <c r="F13" s="159"/>
      <c r="G13" s="157">
        <f>SUM(G12:G12)</f>
        <v>264000</v>
      </c>
    </row>
    <row r="14" spans="1:7" ht="15" hidden="1">
      <c r="A14" s="148"/>
      <c r="B14" s="148"/>
      <c r="C14" s="148"/>
      <c r="D14" s="148"/>
      <c r="E14" s="148"/>
      <c r="F14" s="148"/>
      <c r="G14" s="148"/>
    </row>
    <row r="15" spans="1:7" ht="14.25">
      <c r="A15" s="328" t="s">
        <v>473</v>
      </c>
      <c r="B15" s="328"/>
      <c r="C15" s="328"/>
      <c r="D15" s="328"/>
      <c r="E15" s="328"/>
      <c r="F15" s="328"/>
      <c r="G15" s="328"/>
    </row>
    <row r="16" spans="1:7" ht="12.75">
      <c r="A16" s="329" t="s">
        <v>474</v>
      </c>
      <c r="B16" s="330"/>
      <c r="C16" s="330"/>
      <c r="D16" s="330"/>
      <c r="E16" s="330"/>
      <c r="F16" s="331"/>
      <c r="G16" s="158" t="s">
        <v>471</v>
      </c>
    </row>
    <row r="17" spans="1:7" ht="12.75">
      <c r="A17" s="305" t="s">
        <v>475</v>
      </c>
      <c r="B17" s="332"/>
      <c r="C17" s="332"/>
      <c r="D17" s="332"/>
      <c r="E17" s="332"/>
      <c r="F17" s="333"/>
      <c r="G17" s="157">
        <v>103000</v>
      </c>
    </row>
    <row r="18" spans="1:7" ht="24" customHeight="1">
      <c r="A18" s="334" t="s">
        <v>476</v>
      </c>
      <c r="B18" s="335"/>
      <c r="C18" s="335"/>
      <c r="D18" s="335"/>
      <c r="E18" s="335"/>
      <c r="F18" s="336"/>
      <c r="G18" s="157">
        <v>1213689</v>
      </c>
    </row>
    <row r="19" spans="1:7" ht="12" customHeight="1">
      <c r="A19" s="307" t="s">
        <v>477</v>
      </c>
      <c r="B19" s="337"/>
      <c r="C19" s="337"/>
      <c r="D19" s="337"/>
      <c r="E19" s="337"/>
      <c r="F19" s="338"/>
      <c r="G19" s="157">
        <v>19000</v>
      </c>
    </row>
    <row r="20" spans="1:7" ht="24.75" customHeight="1">
      <c r="A20" s="307" t="s">
        <v>478</v>
      </c>
      <c r="B20" s="337"/>
      <c r="C20" s="337"/>
      <c r="D20" s="337"/>
      <c r="E20" s="337"/>
      <c r="F20" s="338"/>
      <c r="G20" s="157">
        <v>5950</v>
      </c>
    </row>
    <row r="21" spans="1:7" ht="12.75">
      <c r="A21" s="307" t="s">
        <v>479</v>
      </c>
      <c r="B21" s="312"/>
      <c r="C21" s="312"/>
      <c r="D21" s="312"/>
      <c r="E21" s="312"/>
      <c r="F21" s="308"/>
      <c r="G21" s="157">
        <f>'[2]план'!F50</f>
        <v>41814</v>
      </c>
    </row>
    <row r="22" spans="1:7" ht="12.75">
      <c r="A22" s="137" t="s">
        <v>480</v>
      </c>
      <c r="B22" s="160"/>
      <c r="C22" s="160"/>
      <c r="D22" s="160"/>
      <c r="E22" s="160"/>
      <c r="F22" s="161"/>
      <c r="G22" s="157">
        <v>53088</v>
      </c>
    </row>
    <row r="23" spans="1:7" ht="24" customHeight="1">
      <c r="A23" s="339" t="s">
        <v>481</v>
      </c>
      <c r="B23" s="236"/>
      <c r="C23" s="236"/>
      <c r="D23" s="236"/>
      <c r="E23" s="236"/>
      <c r="F23" s="340"/>
      <c r="G23" s="157">
        <v>35280.7</v>
      </c>
    </row>
    <row r="24" spans="1:7" ht="15" customHeight="1">
      <c r="A24" s="341" t="s">
        <v>482</v>
      </c>
      <c r="B24" s="342"/>
      <c r="C24" s="342"/>
      <c r="D24" s="342"/>
      <c r="E24" s="342"/>
      <c r="F24" s="342"/>
      <c r="G24" s="157">
        <v>263410</v>
      </c>
    </row>
    <row r="25" spans="1:7" ht="22.5" customHeight="1">
      <c r="A25" s="341" t="s">
        <v>483</v>
      </c>
      <c r="B25" s="342"/>
      <c r="C25" s="342"/>
      <c r="D25" s="342"/>
      <c r="E25" s="342"/>
      <c r="F25" s="342"/>
      <c r="G25" s="157">
        <f>'[2]план'!F57</f>
        <v>200323</v>
      </c>
    </row>
    <row r="26" spans="1:7" ht="13.5" customHeight="1">
      <c r="A26" s="334" t="s">
        <v>484</v>
      </c>
      <c r="B26" s="335"/>
      <c r="C26" s="335"/>
      <c r="D26" s="335"/>
      <c r="E26" s="335"/>
      <c r="F26" s="336"/>
      <c r="G26" s="157">
        <v>1900</v>
      </c>
    </row>
    <row r="27" spans="1:7" ht="13.5" customHeight="1">
      <c r="A27" s="78" t="s">
        <v>485</v>
      </c>
      <c r="B27" s="162"/>
      <c r="C27" s="162"/>
      <c r="D27" s="162"/>
      <c r="E27" s="162"/>
      <c r="F27" s="163"/>
      <c r="G27" s="157">
        <v>32800</v>
      </c>
    </row>
    <row r="28" spans="1:7" ht="15">
      <c r="A28" s="343" t="s">
        <v>388</v>
      </c>
      <c r="B28" s="344"/>
      <c r="C28" s="344"/>
      <c r="D28" s="344"/>
      <c r="E28" s="344"/>
      <c r="F28" s="345"/>
      <c r="G28" s="157">
        <f>SUM(G17:G27)</f>
        <v>1970254.7</v>
      </c>
    </row>
    <row r="29" ht="12.75">
      <c r="G29" s="98">
        <f>G8+G13+G28</f>
        <v>7935739.69999596</v>
      </c>
    </row>
  </sheetData>
  <sheetProtection/>
  <mergeCells count="18">
    <mergeCell ref="A21:F21"/>
    <mergeCell ref="A23:F23"/>
    <mergeCell ref="A24:F24"/>
    <mergeCell ref="A25:F25"/>
    <mergeCell ref="A26:F26"/>
    <mergeCell ref="A28:F28"/>
    <mergeCell ref="A15:G15"/>
    <mergeCell ref="A16:F16"/>
    <mergeCell ref="A17:F17"/>
    <mergeCell ref="A18:F18"/>
    <mergeCell ref="A19:F19"/>
    <mergeCell ref="A20:F20"/>
    <mergeCell ref="A1:G1"/>
    <mergeCell ref="A3:G3"/>
    <mergeCell ref="A10:G10"/>
    <mergeCell ref="A11:C11"/>
    <mergeCell ref="A12:C12"/>
    <mergeCell ref="A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2023-01-09T11:36:06Z</cp:lastPrinted>
  <dcterms:created xsi:type="dcterms:W3CDTF">2019-12-18T11:42:23Z</dcterms:created>
  <dcterms:modified xsi:type="dcterms:W3CDTF">2023-01-09T11:36:59Z</dcterms:modified>
  <cp:category/>
  <cp:version/>
  <cp:contentType/>
  <cp:contentStatus/>
</cp:coreProperties>
</file>